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WELCOME" sheetId="5" r:id="rId1"/>
    <sheet name="Dashboard" sheetId="2" r:id="rId2"/>
    <sheet name="Space" sheetId="3" r:id="rId3"/>
    <sheet name="Technology" sheetId="4" r:id="rId4"/>
    <sheet name="Staffing" sheetId="6" r:id="rId5"/>
    <sheet name="Rough Cost Estimator" sheetId="7" r:id="rId6"/>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28" i="7" l="1"/>
  <c r="F27" i="7"/>
  <c r="F26" i="7"/>
  <c r="F25" i="7"/>
  <c r="F24" i="7"/>
  <c r="F23" i="7"/>
  <c r="F22" i="7"/>
  <c r="F21" i="7"/>
  <c r="F20" i="7"/>
  <c r="F19" i="7"/>
  <c r="F18" i="7"/>
  <c r="F17" i="7"/>
  <c r="F16" i="7"/>
  <c r="F15" i="7"/>
  <c r="F14" i="7"/>
  <c r="L14" i="7"/>
  <c r="L15" i="7"/>
  <c r="L16" i="7"/>
  <c r="L17" i="7"/>
  <c r="L18" i="7"/>
  <c r="M19" i="3"/>
  <c r="I25" i="7"/>
  <c r="L25" i="7"/>
  <c r="M20" i="3"/>
  <c r="I26" i="7"/>
  <c r="L26" i="7"/>
  <c r="M22" i="3"/>
  <c r="I28" i="7"/>
  <c r="J28" i="7"/>
  <c r="I14" i="6"/>
  <c r="O14" i="6"/>
  <c r="U14" i="6"/>
  <c r="AA14" i="6"/>
  <c r="O54" i="6"/>
  <c r="J14" i="6"/>
  <c r="P14" i="6"/>
  <c r="V14" i="6"/>
  <c r="AB14" i="6"/>
  <c r="P54" i="6"/>
  <c r="K14" i="6"/>
  <c r="Q14" i="6"/>
  <c r="W14" i="6"/>
  <c r="AC14" i="6"/>
  <c r="Q54" i="6"/>
  <c r="L14" i="6"/>
  <c r="R14" i="6"/>
  <c r="X14" i="6"/>
  <c r="AD14" i="6"/>
  <c r="R54" i="6"/>
  <c r="S54" i="6"/>
  <c r="T54" i="6"/>
  <c r="K28" i="7"/>
  <c r="L28" i="7"/>
  <c r="L29" i="7"/>
  <c r="O45" i="6"/>
  <c r="P45" i="6"/>
  <c r="Q45" i="6"/>
  <c r="R45" i="6"/>
  <c r="S45" i="6"/>
  <c r="T45" i="6"/>
  <c r="K19" i="7"/>
  <c r="O46" i="6"/>
  <c r="P46" i="6"/>
  <c r="Q46" i="6"/>
  <c r="R46" i="6"/>
  <c r="S46" i="6"/>
  <c r="T46" i="6"/>
  <c r="K20" i="7"/>
  <c r="O47" i="6"/>
  <c r="P47" i="6"/>
  <c r="Q47" i="6"/>
  <c r="R47" i="6"/>
  <c r="S47" i="6"/>
  <c r="T47" i="6"/>
  <c r="K21" i="7"/>
  <c r="O48" i="6"/>
  <c r="P48" i="6"/>
  <c r="Q48" i="6"/>
  <c r="R48" i="6"/>
  <c r="S48" i="6"/>
  <c r="T48" i="6"/>
  <c r="K22" i="7"/>
  <c r="O49" i="6"/>
  <c r="P49" i="6"/>
  <c r="Q49" i="6"/>
  <c r="R49" i="6"/>
  <c r="S49" i="6"/>
  <c r="T49" i="6"/>
  <c r="K23" i="7"/>
  <c r="O53" i="6"/>
  <c r="P53" i="6"/>
  <c r="Q53" i="6"/>
  <c r="R53" i="6"/>
  <c r="S53" i="6"/>
  <c r="T53" i="6"/>
  <c r="K27" i="7"/>
  <c r="K29" i="7"/>
  <c r="J29" i="7"/>
  <c r="M13" i="3"/>
  <c r="I19" i="7"/>
  <c r="M14" i="3"/>
  <c r="I20" i="7"/>
  <c r="M15" i="3"/>
  <c r="I21" i="7"/>
  <c r="M16" i="3"/>
  <c r="I22" i="7"/>
  <c r="M17" i="3"/>
  <c r="I23" i="7"/>
  <c r="M18" i="3"/>
  <c r="I24" i="7"/>
  <c r="M21" i="3"/>
  <c r="I27" i="7"/>
  <c r="I29" i="7"/>
  <c r="AD19" i="6"/>
  <c r="AC19" i="6"/>
  <c r="AB19" i="6"/>
  <c r="AA19" i="6"/>
  <c r="X19" i="6"/>
  <c r="W19" i="6"/>
  <c r="V19" i="6"/>
  <c r="U19" i="6"/>
  <c r="R19" i="6"/>
  <c r="Q19" i="6"/>
  <c r="P19" i="6"/>
  <c r="O19" i="6"/>
  <c r="AA17" i="6"/>
  <c r="U17" i="6"/>
  <c r="O17" i="6"/>
  <c r="E30" i="6"/>
  <c r="E20" i="6"/>
  <c r="E50" i="6"/>
  <c r="E40" i="6"/>
  <c r="E18" i="3"/>
  <c r="E18" i="4"/>
  <c r="E8" i="4"/>
  <c r="E8" i="3"/>
  <c r="J24" i="3"/>
  <c r="K28" i="2"/>
  <c r="K27" i="2"/>
  <c r="O52" i="6"/>
  <c r="P52" i="6"/>
  <c r="Q52" i="6"/>
  <c r="R52" i="6"/>
  <c r="S52" i="6"/>
  <c r="T52" i="6"/>
  <c r="K26" i="2"/>
  <c r="O51" i="6"/>
  <c r="P51" i="6"/>
  <c r="Q51" i="6"/>
  <c r="R51" i="6"/>
  <c r="S51" i="6"/>
  <c r="T51" i="6"/>
  <c r="K25" i="2"/>
  <c r="O50" i="6"/>
  <c r="P50" i="6"/>
  <c r="Q50" i="6"/>
  <c r="R50" i="6"/>
  <c r="S50" i="6"/>
  <c r="T50" i="6"/>
  <c r="K24" i="2"/>
  <c r="K23" i="2"/>
  <c r="K22" i="2"/>
  <c r="K21" i="2"/>
  <c r="K20" i="2"/>
  <c r="K19" i="2"/>
  <c r="O44" i="6"/>
  <c r="P44" i="6"/>
  <c r="Q44" i="6"/>
  <c r="R44" i="6"/>
  <c r="S44" i="6"/>
  <c r="T44" i="6"/>
  <c r="K18" i="2"/>
  <c r="O43" i="6"/>
  <c r="P43" i="6"/>
  <c r="Q43" i="6"/>
  <c r="R43" i="6"/>
  <c r="S43" i="6"/>
  <c r="T43" i="6"/>
  <c r="K17" i="2"/>
  <c r="O42" i="6"/>
  <c r="P42" i="6"/>
  <c r="Q42" i="6"/>
  <c r="R42" i="6"/>
  <c r="S42" i="6"/>
  <c r="T42" i="6"/>
  <c r="K16" i="2"/>
  <c r="O41" i="6"/>
  <c r="P41" i="6"/>
  <c r="Q41" i="6"/>
  <c r="R41" i="6"/>
  <c r="S41" i="6"/>
  <c r="T41" i="6"/>
  <c r="K15" i="2"/>
  <c r="O40" i="6"/>
  <c r="P40" i="6"/>
  <c r="Q40" i="6"/>
  <c r="R40" i="6"/>
  <c r="S40" i="6"/>
  <c r="T40" i="6"/>
  <c r="K14" i="2"/>
  <c r="AE14" i="6"/>
  <c r="Y14" i="6"/>
  <c r="S14" i="6"/>
  <c r="M14" i="6"/>
  <c r="AI14" i="6"/>
  <c r="AE12" i="6"/>
  <c r="Y12" i="6"/>
  <c r="S12" i="6"/>
  <c r="M12" i="6"/>
  <c r="AI12" i="6"/>
  <c r="S56" i="6"/>
  <c r="S34" i="6"/>
  <c r="S33" i="6"/>
  <c r="S32" i="6"/>
  <c r="S31" i="6"/>
  <c r="S30" i="6"/>
  <c r="S29" i="6"/>
  <c r="S28" i="6"/>
  <c r="S27" i="6"/>
  <c r="S26" i="6"/>
  <c r="S25" i="6"/>
  <c r="S24" i="6"/>
  <c r="S23" i="6"/>
  <c r="S22" i="6"/>
  <c r="S21" i="6"/>
  <c r="S20" i="6"/>
  <c r="Y34" i="6"/>
  <c r="Y33" i="6"/>
  <c r="Y32" i="6"/>
  <c r="Y31" i="6"/>
  <c r="Y30" i="6"/>
  <c r="Y29" i="6"/>
  <c r="Y28" i="6"/>
  <c r="Y27" i="6"/>
  <c r="Y26" i="6"/>
  <c r="Y25" i="6"/>
  <c r="Y24" i="6"/>
  <c r="Y23" i="6"/>
  <c r="Y22" i="6"/>
  <c r="Y21" i="6"/>
  <c r="Y20" i="6"/>
  <c r="AE34" i="6"/>
  <c r="AE33" i="6"/>
  <c r="AE32" i="6"/>
  <c r="AE31" i="6"/>
  <c r="AE30" i="6"/>
  <c r="AE29" i="6"/>
  <c r="AE28" i="6"/>
  <c r="AE27" i="6"/>
  <c r="AE26" i="6"/>
  <c r="AE25" i="6"/>
  <c r="AE24" i="6"/>
  <c r="AE23" i="6"/>
  <c r="AE22" i="6"/>
  <c r="AE21" i="6"/>
  <c r="AE20" i="6"/>
  <c r="AE35" i="6"/>
  <c r="L40" i="6"/>
  <c r="L41" i="6"/>
  <c r="L42" i="6"/>
  <c r="L43" i="6"/>
  <c r="L44" i="6"/>
  <c r="L45" i="6"/>
  <c r="L46" i="6"/>
  <c r="L47" i="6"/>
  <c r="L48" i="6"/>
  <c r="L49" i="6"/>
  <c r="L50" i="6"/>
  <c r="L51" i="6"/>
  <c r="L52" i="6"/>
  <c r="L53" i="6"/>
  <c r="L54" i="6"/>
  <c r="L56" i="6"/>
  <c r="AD35" i="6"/>
  <c r="AC35" i="6"/>
  <c r="AB35" i="6"/>
  <c r="AA35" i="6"/>
  <c r="Y35" i="6"/>
  <c r="X35" i="6"/>
  <c r="W35" i="6"/>
  <c r="V35" i="6"/>
  <c r="U35" i="6"/>
  <c r="S35" i="6"/>
  <c r="R35" i="6"/>
  <c r="Q35" i="6"/>
  <c r="P35" i="6"/>
  <c r="O35" i="6"/>
  <c r="M30" i="6"/>
  <c r="M31" i="6"/>
  <c r="M32" i="6"/>
  <c r="M21" i="6"/>
  <c r="M20" i="6"/>
  <c r="M22" i="6"/>
  <c r="M23" i="6"/>
  <c r="M24" i="6"/>
  <c r="M25" i="6"/>
  <c r="M26" i="6"/>
  <c r="M27" i="6"/>
  <c r="M28" i="6"/>
  <c r="M29" i="6"/>
  <c r="M33" i="6"/>
  <c r="M34" i="6"/>
  <c r="M35" i="6"/>
  <c r="L35" i="6"/>
  <c r="K35" i="6"/>
  <c r="J35" i="6"/>
  <c r="I35" i="6"/>
  <c r="I54" i="6"/>
  <c r="I53" i="6"/>
  <c r="I52" i="6"/>
  <c r="I51" i="6"/>
  <c r="I50" i="6"/>
  <c r="AE11" i="6"/>
  <c r="Y11" i="6"/>
  <c r="S11" i="6"/>
  <c r="M11" i="6"/>
  <c r="AI11" i="6"/>
  <c r="I40" i="6"/>
  <c r="I41" i="6"/>
  <c r="I42" i="6"/>
  <c r="I43" i="6"/>
  <c r="I44" i="6"/>
  <c r="I45" i="6"/>
  <c r="I46" i="6"/>
  <c r="I47" i="6"/>
  <c r="I48" i="6"/>
  <c r="I49" i="6"/>
  <c r="I56" i="6"/>
  <c r="K54" i="6"/>
  <c r="K53" i="6"/>
  <c r="K52" i="6"/>
  <c r="K51" i="6"/>
  <c r="K50" i="6"/>
  <c r="K49" i="6"/>
  <c r="K48" i="6"/>
  <c r="K47" i="6"/>
  <c r="K46" i="6"/>
  <c r="K45" i="6"/>
  <c r="K44" i="6"/>
  <c r="K43" i="6"/>
  <c r="K42" i="6"/>
  <c r="K41" i="6"/>
  <c r="K40" i="6"/>
  <c r="J54" i="6"/>
  <c r="J53" i="6"/>
  <c r="J52" i="6"/>
  <c r="J51" i="6"/>
  <c r="J50" i="6"/>
  <c r="J49" i="6"/>
  <c r="J48" i="6"/>
  <c r="J47" i="6"/>
  <c r="J46" i="6"/>
  <c r="J45" i="6"/>
  <c r="J44" i="6"/>
  <c r="J43" i="6"/>
  <c r="J42" i="6"/>
  <c r="J41" i="6"/>
  <c r="J40" i="6"/>
  <c r="T56" i="6"/>
  <c r="R56" i="6"/>
  <c r="Q56" i="6"/>
  <c r="P56" i="6"/>
  <c r="O56" i="6"/>
  <c r="M40" i="6"/>
  <c r="M41" i="6"/>
  <c r="M42" i="6"/>
  <c r="M43" i="6"/>
  <c r="M44" i="6"/>
  <c r="M45" i="6"/>
  <c r="M46" i="6"/>
  <c r="M47" i="6"/>
  <c r="M48" i="6"/>
  <c r="M49" i="6"/>
  <c r="M50" i="6"/>
  <c r="M51" i="6"/>
  <c r="M52" i="6"/>
  <c r="M53" i="6"/>
  <c r="M54" i="6"/>
  <c r="M56" i="6"/>
  <c r="K56" i="6"/>
  <c r="J56"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AC22" i="4"/>
  <c r="AC21" i="4"/>
  <c r="X20" i="4"/>
  <c r="Y20" i="4"/>
  <c r="Z20" i="4"/>
  <c r="AA20" i="4"/>
  <c r="AB20" i="4"/>
  <c r="AC20" i="4"/>
  <c r="X19" i="4"/>
  <c r="Y19" i="4"/>
  <c r="Z19" i="4"/>
  <c r="AA19" i="4"/>
  <c r="AB19" i="4"/>
  <c r="AC19" i="4"/>
  <c r="AC18" i="4"/>
  <c r="AC17" i="4"/>
  <c r="AC16" i="4"/>
  <c r="AC15" i="4"/>
  <c r="AC14" i="4"/>
  <c r="AC13" i="4"/>
  <c r="X12" i="4"/>
  <c r="Y12" i="4"/>
  <c r="Z12" i="4"/>
  <c r="AA12" i="4"/>
  <c r="AB12" i="4"/>
  <c r="AC12" i="4"/>
  <c r="X11" i="4"/>
  <c r="Y11" i="4"/>
  <c r="Z11" i="4"/>
  <c r="AA11" i="4"/>
  <c r="AB11" i="4"/>
  <c r="AC11" i="4"/>
  <c r="X10" i="4"/>
  <c r="Y10" i="4"/>
  <c r="Z10" i="4"/>
  <c r="AA10" i="4"/>
  <c r="AB10" i="4"/>
  <c r="AC10" i="4"/>
  <c r="X9" i="4"/>
  <c r="Y9" i="4"/>
  <c r="Z9" i="4"/>
  <c r="AA9" i="4"/>
  <c r="AB9" i="4"/>
  <c r="AC9" i="4"/>
  <c r="X8" i="4"/>
  <c r="Y8" i="4"/>
  <c r="Z8" i="4"/>
  <c r="AA8" i="4"/>
  <c r="AB8" i="4"/>
  <c r="AC8" i="4"/>
  <c r="U22" i="4"/>
  <c r="V22" i="4"/>
  <c r="U21" i="4"/>
  <c r="V21" i="4"/>
  <c r="P20" i="4"/>
  <c r="Q20" i="4"/>
  <c r="R20" i="4"/>
  <c r="S20" i="4"/>
  <c r="T20" i="4"/>
  <c r="U20" i="4"/>
  <c r="V20" i="4"/>
  <c r="P19" i="4"/>
  <c r="Q19" i="4"/>
  <c r="R19" i="4"/>
  <c r="S19" i="4"/>
  <c r="T19" i="4"/>
  <c r="U19" i="4"/>
  <c r="V19" i="4"/>
  <c r="U18" i="4"/>
  <c r="V18" i="4"/>
  <c r="U17" i="4"/>
  <c r="V17" i="4"/>
  <c r="U16" i="4"/>
  <c r="V16" i="4"/>
  <c r="U15" i="4"/>
  <c r="V15" i="4"/>
  <c r="U14" i="4"/>
  <c r="V14" i="4"/>
  <c r="U13" i="4"/>
  <c r="V13" i="4"/>
  <c r="P12" i="4"/>
  <c r="Q12" i="4"/>
  <c r="R12" i="4"/>
  <c r="S12" i="4"/>
  <c r="T12" i="4"/>
  <c r="U12" i="4"/>
  <c r="P11" i="4"/>
  <c r="Q11" i="4"/>
  <c r="R11" i="4"/>
  <c r="S11" i="4"/>
  <c r="T11" i="4"/>
  <c r="U11" i="4"/>
  <c r="P10" i="4"/>
  <c r="Q10" i="4"/>
  <c r="R10" i="4"/>
  <c r="S10" i="4"/>
  <c r="T10" i="4"/>
  <c r="U10" i="4"/>
  <c r="P9" i="4"/>
  <c r="Q9" i="4"/>
  <c r="R9" i="4"/>
  <c r="S9" i="4"/>
  <c r="T9" i="4"/>
  <c r="U9" i="4"/>
  <c r="P8" i="4"/>
  <c r="Q8" i="4"/>
  <c r="R8" i="4"/>
  <c r="S8" i="4"/>
  <c r="T8" i="4"/>
  <c r="U8" i="4"/>
  <c r="N22" i="4"/>
  <c r="N21" i="4"/>
  <c r="N20" i="4"/>
  <c r="N19" i="4"/>
  <c r="N18" i="4"/>
  <c r="N17" i="4"/>
  <c r="N16" i="4"/>
  <c r="N15" i="4"/>
  <c r="N14" i="4"/>
  <c r="N13" i="4"/>
  <c r="N12" i="4"/>
  <c r="N11" i="4"/>
  <c r="N10" i="4"/>
  <c r="N9" i="4"/>
  <c r="N8" i="4"/>
  <c r="K12" i="3"/>
  <c r="M12" i="3"/>
  <c r="K11" i="3"/>
  <c r="M11" i="3"/>
  <c r="K10" i="3"/>
  <c r="M10" i="3"/>
  <c r="K9" i="3"/>
  <c r="M9" i="3"/>
  <c r="K8" i="3"/>
  <c r="M8" i="3"/>
  <c r="V8" i="4"/>
  <c r="G22" i="4"/>
  <c r="G21" i="4"/>
  <c r="G20" i="4"/>
  <c r="G19" i="4"/>
  <c r="G18" i="4"/>
  <c r="G17" i="4"/>
  <c r="G16" i="4"/>
  <c r="G15" i="4"/>
  <c r="G14" i="4"/>
  <c r="G13" i="4"/>
  <c r="G12" i="4"/>
  <c r="G11" i="4"/>
  <c r="G10" i="4"/>
  <c r="G9" i="4"/>
  <c r="G8" i="4"/>
  <c r="G22" i="3"/>
  <c r="G21" i="3"/>
  <c r="G20" i="3"/>
  <c r="G19" i="3"/>
  <c r="G18" i="3"/>
  <c r="G17" i="3"/>
  <c r="G16" i="3"/>
  <c r="G15" i="3"/>
  <c r="G14" i="3"/>
  <c r="G13" i="3"/>
  <c r="G12" i="3"/>
  <c r="G11" i="3"/>
  <c r="G10" i="3"/>
  <c r="G9" i="3"/>
  <c r="G8" i="3"/>
  <c r="I19" i="2"/>
  <c r="AD19" i="4"/>
  <c r="I28" i="2"/>
  <c r="I27" i="2"/>
  <c r="I26" i="2"/>
  <c r="I25" i="2"/>
  <c r="I24" i="2"/>
  <c r="I23" i="2"/>
  <c r="I22" i="2"/>
  <c r="I21" i="2"/>
  <c r="I20" i="2"/>
  <c r="I15" i="2"/>
  <c r="I16" i="2"/>
  <c r="I17" i="2"/>
  <c r="I18" i="2"/>
  <c r="I14" i="2"/>
  <c r="AF19" i="4"/>
  <c r="J25" i="2"/>
  <c r="L25" i="2"/>
  <c r="V9" i="4"/>
  <c r="AD9" i="4"/>
  <c r="AF9" i="4"/>
  <c r="J15" i="2"/>
  <c r="L15" i="2"/>
  <c r="V12" i="4"/>
  <c r="AD12" i="4"/>
  <c r="AF12" i="4"/>
  <c r="J18" i="2"/>
  <c r="L18" i="2"/>
  <c r="AD8" i="4"/>
  <c r="AF8" i="4"/>
  <c r="J14" i="2"/>
  <c r="L14" i="2"/>
  <c r="V11" i="4"/>
  <c r="AD11" i="4"/>
  <c r="AF11" i="4"/>
  <c r="J17" i="2"/>
  <c r="L17" i="2"/>
  <c r="V10" i="4"/>
  <c r="AD10" i="4"/>
  <c r="AF10" i="4"/>
  <c r="J16" i="2"/>
  <c r="L16" i="2"/>
  <c r="F15" i="4"/>
  <c r="F22" i="4"/>
  <c r="F21" i="4"/>
  <c r="F20" i="4"/>
  <c r="F19" i="4"/>
  <c r="F18" i="4"/>
  <c r="F16" i="4"/>
  <c r="F14" i="4"/>
  <c r="F17" i="4"/>
  <c r="F9" i="4"/>
  <c r="F10" i="4"/>
  <c r="F11" i="4"/>
  <c r="F12" i="4"/>
  <c r="F13" i="4"/>
  <c r="F22" i="3"/>
  <c r="F21" i="3"/>
  <c r="F20" i="3"/>
  <c r="F19" i="3"/>
  <c r="F18" i="3"/>
  <c r="F17" i="3"/>
  <c r="F16" i="3"/>
  <c r="F15" i="3"/>
  <c r="F14" i="3"/>
  <c r="F13" i="3"/>
  <c r="F12" i="3"/>
  <c r="F11" i="3"/>
  <c r="F10" i="3"/>
  <c r="F9" i="3"/>
  <c r="F8" i="3"/>
  <c r="AC24" i="4"/>
  <c r="AD20" i="4"/>
  <c r="L24" i="4"/>
  <c r="S24" i="4"/>
  <c r="AA24" i="4"/>
  <c r="I24" i="4"/>
  <c r="P24" i="4"/>
  <c r="X24" i="4"/>
  <c r="F8" i="4"/>
  <c r="AF20" i="4"/>
  <c r="V24" i="4"/>
  <c r="U24" i="4"/>
  <c r="T24" i="4"/>
  <c r="R24" i="4"/>
  <c r="Q24" i="4"/>
  <c r="J28" i="2"/>
  <c r="J26" i="2"/>
  <c r="AF24" i="4"/>
  <c r="AD24" i="4"/>
  <c r="AB24" i="4"/>
  <c r="Z24" i="4"/>
  <c r="Y24" i="4"/>
  <c r="J24" i="4"/>
  <c r="N24" i="4"/>
  <c r="M24" i="4"/>
  <c r="K24" i="4"/>
  <c r="M24" i="3"/>
  <c r="L24" i="3"/>
  <c r="K24" i="3"/>
  <c r="I24" i="3"/>
  <c r="I29" i="2"/>
  <c r="J29" i="2"/>
  <c r="K29" i="2"/>
  <c r="L26" i="2"/>
  <c r="L28" i="2"/>
  <c r="L29" i="2"/>
</calcChain>
</file>

<file path=xl/sharedStrings.xml><?xml version="1.0" encoding="utf-8"?>
<sst xmlns="http://schemas.openxmlformats.org/spreadsheetml/2006/main" count="192" uniqueCount="130">
  <si>
    <t>Area (sqft)</t>
  </si>
  <si>
    <t>Cost/Sqft</t>
  </si>
  <si>
    <t>Space</t>
  </si>
  <si>
    <t>Technology</t>
  </si>
  <si>
    <t>Enterprise Hardware</t>
  </si>
  <si>
    <t>Total</t>
  </si>
  <si>
    <t>Total Cost</t>
  </si>
  <si>
    <t>Devices</t>
  </si>
  <si>
    <t>Furniture</t>
  </si>
  <si>
    <t>Totals</t>
  </si>
  <si>
    <t xml:space="preserve">  Totals </t>
  </si>
  <si>
    <t>Annual Cost</t>
  </si>
  <si>
    <t>Annual Total</t>
  </si>
  <si>
    <t>Grand Total</t>
  </si>
  <si>
    <t>Total 
(Mulit-year)</t>
  </si>
  <si>
    <t>Desktop computing</t>
  </si>
  <si>
    <t>Network Infrastructure</t>
  </si>
  <si>
    <t>AV Infrastructure</t>
  </si>
  <si>
    <t>IT Infrastructure</t>
  </si>
  <si>
    <t>Other Non-Space-Specific Items</t>
  </si>
  <si>
    <t>Audio-visual Equipment (Enterprise)</t>
  </si>
  <si>
    <t>Audio-visual Equipment (End-point)</t>
  </si>
  <si>
    <t>Group Study Space</t>
  </si>
  <si>
    <t>Years to Budget</t>
  </si>
  <si>
    <t>&lt; Infrastructure &gt;</t>
  </si>
  <si>
    <t>INSTRUCTIONS / NOTES</t>
  </si>
  <si>
    <t>Staffing</t>
  </si>
  <si>
    <t>Integrated Budeting Tool — Space Budgeting</t>
  </si>
  <si>
    <t>Integrated Budeting Tool — Technology Budgeting</t>
  </si>
  <si>
    <t>Additional Installation Cost (% of Hardware)</t>
  </si>
  <si>
    <t>Annual Salary</t>
  </si>
  <si>
    <t>Infrastructure</t>
  </si>
  <si>
    <t>SUMMARY OF COSTS</t>
  </si>
  <si>
    <t>Operating Cost (% of Initial Hardware Cost)</t>
  </si>
  <si>
    <t>Advanced</t>
  </si>
  <si>
    <t>After the Space, Technology, and Staffing sheets have been filled, the Integrated Budgeting Snapshot will enable you to, at a glance, compare total space / infrastructure costs, as well as the proportions of space, technology, and staffing costs within each space type.</t>
  </si>
  <si>
    <t>INTEGRATED BUDGETING SNAPSHOT (GRAPH)</t>
  </si>
  <si>
    <t>Enter the number of years to budget for — total costs will include initial and recurring costs.</t>
  </si>
  <si>
    <t>INTEGRATED BUDGETING SNAPSHOT</t>
  </si>
  <si>
    <r>
      <rPr>
        <b/>
        <sz val="12"/>
        <color theme="1"/>
        <rFont val="Arial"/>
      </rPr>
      <t>YEARS TO BUDGET</t>
    </r>
  </si>
  <si>
    <r>
      <rPr>
        <b/>
        <sz val="12"/>
        <color theme="1"/>
        <rFont val="Arial"/>
      </rPr>
      <t>SPACE TYPES and INFRASTRUCTURE SYSTEMS</t>
    </r>
  </si>
  <si>
    <r>
      <t xml:space="preserve">1. INITIAL Costs </t>
    </r>
    <r>
      <rPr>
        <sz val="12"/>
        <color theme="0"/>
        <rFont val="Arial"/>
      </rPr>
      <t>(One-time costs: Hardware plus installation)</t>
    </r>
  </si>
  <si>
    <r>
      <t xml:space="preserve">2. OPERATING Costs </t>
    </r>
    <r>
      <rPr>
        <sz val="12"/>
        <color theme="0"/>
        <rFont val="Arial"/>
      </rPr>
      <t>(Recurring annually)</t>
    </r>
  </si>
  <si>
    <r>
      <t>3. REFRESH Costs</t>
    </r>
    <r>
      <rPr>
        <sz val="12"/>
        <color theme="0"/>
        <rFont val="Arial"/>
      </rPr>
      <t xml:space="preserve"> (Occuring at specified cycles)</t>
    </r>
  </si>
  <si>
    <t xml:space="preserve">
What is it?</t>
  </si>
  <si>
    <t>How do I use it?</t>
  </si>
  <si>
    <t xml:space="preserve">The tool contains example data along with blank fields for your specific spaces. </t>
  </si>
  <si>
    <t>Cells where you enter information are highlighted in yellow.</t>
  </si>
  <si>
    <r>
      <rPr>
        <b/>
        <sz val="12"/>
        <color theme="3" tint="0.39997558519241921"/>
        <rFont val="Arial"/>
      </rPr>
      <t>Space</t>
    </r>
    <r>
      <rPr>
        <sz val="12"/>
        <color theme="1"/>
        <rFont val="Arial"/>
      </rPr>
      <t xml:space="preserve"> costs are calculated on a square foot basis.</t>
    </r>
    <r>
      <rPr>
        <b/>
        <sz val="12"/>
        <color theme="5" tint="-0.249977111117893"/>
        <rFont val="Arial"/>
      </rPr>
      <t/>
    </r>
  </si>
  <si>
    <r>
      <rPr>
        <b/>
        <sz val="12"/>
        <color theme="5" tint="-0.249977111117893"/>
        <rFont val="Arial"/>
      </rPr>
      <t>Technology</t>
    </r>
    <r>
      <rPr>
        <sz val="12"/>
        <color theme="1"/>
        <rFont val="Arial"/>
      </rPr>
      <t xml:space="preserve"> costs are calculated by entering estimated initial equipment and infrastructure costs, then adding operating and maintenance costs as variable percentages of the initial hardware costs, and then adding refresh costs according to a specified replacement cycle.</t>
    </r>
  </si>
  <si>
    <r>
      <rPr>
        <b/>
        <sz val="12"/>
        <color theme="6" tint="-0.249977111117893"/>
        <rFont val="Arial"/>
      </rPr>
      <t>Together</t>
    </r>
    <r>
      <rPr>
        <sz val="12"/>
        <color theme="1"/>
        <rFont val="Arial"/>
      </rPr>
      <t>, these tabs combine to give you a holistic picture of the costs over the lifecycle of the project to better inform planning and decision-making.</t>
    </r>
  </si>
  <si>
    <t>Welcome to the Integrated Budgeting Tool.</t>
  </si>
  <si>
    <r>
      <t xml:space="preserve">The tool is a downloadable spreadsheet with a tab each for space costs, technology costs, staffing costs, and a summary table with a dashboard that compares the three areas, for each space, and overall. The tabs and total cost columns are color-coded: </t>
    </r>
    <r>
      <rPr>
        <b/>
        <sz val="12"/>
        <color theme="3" tint="0.39997558519241921"/>
        <rFont val="Arial"/>
      </rPr>
      <t xml:space="preserve">space is blue, </t>
    </r>
    <r>
      <rPr>
        <b/>
        <sz val="12"/>
        <color theme="5" tint="-0.249977111117893"/>
        <rFont val="Arial"/>
      </rPr>
      <t>technology and infrastructure is red</t>
    </r>
    <r>
      <rPr>
        <sz val="12"/>
        <rFont val="Arial"/>
      </rPr>
      <t>,</t>
    </r>
    <r>
      <rPr>
        <b/>
        <sz val="12"/>
        <color theme="8" tint="-0.249977111117893"/>
        <rFont val="Arial"/>
      </rPr>
      <t xml:space="preserve"> </t>
    </r>
    <r>
      <rPr>
        <b/>
        <sz val="12"/>
        <color theme="7" tint="-0.249977111117893"/>
        <rFont val="Arial"/>
      </rPr>
      <t>staffing is purple</t>
    </r>
    <r>
      <rPr>
        <sz val="12"/>
        <rFont val="Arial"/>
      </rPr>
      <t xml:space="preserve"> and the </t>
    </r>
    <r>
      <rPr>
        <b/>
        <sz val="12"/>
        <color theme="6" tint="-0.249977111117893"/>
        <rFont val="Arial"/>
      </rPr>
      <t>summary / dashboard is green</t>
    </r>
    <r>
      <rPr>
        <sz val="12"/>
        <rFont val="Arial"/>
      </rPr>
      <t>.</t>
    </r>
  </si>
  <si>
    <t>The summary table shows space, technology and infrastructure, and staffing costs for each space, and in total.</t>
  </si>
  <si>
    <t>The Integrated Budgeting Snapshot uses data from the summary table and shows how total space type and infrastructure costs compare, and how space, technology, and staffing costs compare within each area.</t>
  </si>
  <si>
    <r>
      <rPr>
        <b/>
        <sz val="12"/>
        <color theme="1"/>
        <rFont val="Arial"/>
      </rPr>
      <t>TOTAL COST ESTIMATE</t>
    </r>
  </si>
  <si>
    <r>
      <rPr>
        <b/>
        <sz val="12"/>
        <color theme="1"/>
        <rFont val="Arial"/>
      </rPr>
      <t>SPACE COSTS</t>
    </r>
  </si>
  <si>
    <t>This spreadsheet calculates the total space cost for each space type or infrastructure system on a square footage basis.</t>
  </si>
  <si>
    <t xml:space="preserve">This spreadsheet calculates the technology costs for each space type and infrastructure system, annually and the time period being budgeted for. There are 3 parts to technology budgeting: 1) Initial equipment and installation costs; 2) Operation costs; and 3) Refresh costs.
</t>
  </si>
  <si>
    <t>INITIAL COSTS</t>
  </si>
  <si>
    <t>REFRESH COSTS</t>
  </si>
  <si>
    <t>Enter the number of years after which the hardware will be replaced (refresh cycle).</t>
  </si>
  <si>
    <t>*average</t>
  </si>
  <si>
    <r>
      <t xml:space="preserve">
</t>
    </r>
    <r>
      <rPr>
        <b/>
        <i/>
        <sz val="12"/>
        <color theme="1"/>
        <rFont val="Arial"/>
      </rPr>
      <t xml:space="preserve">Note: </t>
    </r>
    <r>
      <rPr>
        <i/>
        <sz val="12"/>
        <color theme="1"/>
        <rFont val="Arial"/>
      </rPr>
      <t xml:space="preserve">
1. Network infrastructure includes cabling and equipment for switched IP network(s) such as switches, routers, ethernet cabling, fiber optics, Wi-Fi access points, etc.
2. IT Infrastructure includes servers, data storage, other shared equipment serving mulitple spaces.
3. AV Infrastructure includes centralized equipment that serves multiple spaces including shared video codecs, shared video switchers, AV network, audio processing, etc.</t>
    </r>
  </si>
  <si>
    <t>OPERATING COSTS</t>
  </si>
  <si>
    <t>Enter the operating costs of the spaces, 
as a percentage of initial harware costs.</t>
  </si>
  <si>
    <t>STEP 2: Enter the Installation Costs of the hardware, as a percentage of the hardware costs.</t>
  </si>
  <si>
    <r>
      <rPr>
        <b/>
        <i/>
        <sz val="12"/>
        <color theme="1"/>
        <rFont val="Arial"/>
      </rPr>
      <t>Note:</t>
    </r>
    <r>
      <rPr>
        <i/>
        <sz val="12"/>
        <color theme="1"/>
        <rFont val="Arial"/>
      </rPr>
      <t xml:space="preserve"> Operating costs includes vendor services, miscellaneous upgrade / fixes, misc software updates, etc.</t>
    </r>
  </si>
  <si>
    <r>
      <rPr>
        <b/>
        <i/>
        <sz val="12"/>
        <color theme="1"/>
        <rFont val="Arial"/>
      </rPr>
      <t>Note:</t>
    </r>
    <r>
      <rPr>
        <i/>
        <sz val="12"/>
        <color theme="1"/>
        <rFont val="Arial"/>
      </rPr>
      <t xml:space="preserve"> Refresh costs include cyclical upgrades to hardware and software, on a staggered schedule.</t>
    </r>
  </si>
  <si>
    <t>Per Space Cost</t>
  </si>
  <si>
    <r>
      <t xml:space="preserve">Enter the area (sqft), cost/sqft, and furniture cost per each space type.
</t>
    </r>
    <r>
      <rPr>
        <i/>
        <sz val="12"/>
        <color theme="1"/>
        <rFont val="Arial"/>
      </rPr>
      <t/>
    </r>
  </si>
  <si>
    <t>STEP 1: Enter the intial hardware costs for each space type and infrastructure system.</t>
  </si>
  <si>
    <t>SPACE STAFFING COSTS</t>
  </si>
  <si>
    <t>SPACE COSTS</t>
  </si>
  <si>
    <t>Basic</t>
  </si>
  <si>
    <t>Intermediate</t>
  </si>
  <si>
    <t>Expert</t>
  </si>
  <si>
    <t>Total FTE / Space</t>
  </si>
  <si>
    <t>Integrated Budeting Tool — Staff Budgeting</t>
  </si>
  <si>
    <t>TECHNOLOGY STAFF</t>
  </si>
  <si>
    <t># FTE</t>
  </si>
  <si>
    <t>PUBLIC SERVICES STAFF</t>
  </si>
  <si>
    <t>FACILITIES STAFF</t>
  </si>
  <si>
    <t>OTHER STAFF</t>
  </si>
  <si>
    <t>STAFF LEVELS, NUMBERS, and SALARIES</t>
  </si>
  <si>
    <t>Benefits Multiplier</t>
  </si>
  <si>
    <t>PERCENTAGE OF TIME SPENT</t>
  </si>
  <si>
    <t>Total FTE</t>
  </si>
  <si>
    <r>
      <t xml:space="preserve">This spreadsheet calculates the costs to staff each space type and infrastructure system, taking into account different disciplines (ie. public services, technology, facilities, other) and staffing levels (e.g.: basic, intermediate, advanced, expert). </t>
    </r>
    <r>
      <rPr>
        <b/>
        <i/>
        <sz val="16"/>
        <color theme="1"/>
        <rFont val="Arial"/>
      </rPr>
      <t>If you already know your staffing levels (in full-time employees [FTEs]) by space, discipline, and level, jump to step 3.</t>
    </r>
  </si>
  <si>
    <t>Total Staffing Cost</t>
  </si>
  <si>
    <t>Total Staff Salaries</t>
  </si>
  <si>
    <t>Weighted average of % time spent</t>
  </si>
  <si>
    <t>This table shows the staffing -- at each level and in total -- that each space and infrastructure system will receive, and the annual and total (multi-year) costs of their services.</t>
  </si>
  <si>
    <t>Staffing Level</t>
  </si>
  <si>
    <t>Quantity</t>
  </si>
  <si>
    <r>
      <t>Working down each column, enter the percentage of time that staff -- by discipline and level -- will dedicate to each space type and infrastructure system.</t>
    </r>
    <r>
      <rPr>
        <i/>
        <sz val="12"/>
        <color theme="1"/>
        <rFont val="Arial"/>
      </rPr>
      <t xml:space="preserve">
</t>
    </r>
    <r>
      <rPr>
        <b/>
        <i/>
        <sz val="12"/>
        <color theme="1"/>
        <rFont val="Arial"/>
      </rPr>
      <t>Note</t>
    </r>
    <r>
      <rPr>
        <i/>
        <sz val="12"/>
        <color theme="1"/>
        <rFont val="Arial"/>
      </rPr>
      <t>: Enter proportions based on total quantities of spaces / systems. For example, if there are 10 group study spaces and Level I Technology staff will spend 50% of time on all 10 group study spaces, enter "50%," NOT "5%"</t>
    </r>
  </si>
  <si>
    <r>
      <rPr>
        <b/>
        <i/>
        <sz val="12"/>
        <color theme="1"/>
        <rFont val="Arial"/>
      </rPr>
      <t>Note</t>
    </r>
    <r>
      <rPr>
        <sz val="12"/>
        <color theme="1"/>
        <rFont val="Arial"/>
      </rPr>
      <t xml:space="preserve">: </t>
    </r>
    <r>
      <rPr>
        <i/>
        <sz val="12"/>
        <color theme="1"/>
        <rFont val="Arial"/>
      </rPr>
      <t>Staffing level totals should equal 100%</t>
    </r>
  </si>
  <si>
    <t>Total Costs</t>
  </si>
  <si>
    <t>Total % time</t>
  </si>
  <si>
    <t>Total #FTE</t>
  </si>
  <si>
    <r>
      <t xml:space="preserve">The integrated budgeting tool enables you to create budgets for the </t>
    </r>
    <r>
      <rPr>
        <b/>
        <sz val="12"/>
        <rFont val="Arial"/>
      </rPr>
      <t>spaces</t>
    </r>
    <r>
      <rPr>
        <sz val="12"/>
        <rFont val="Arial"/>
      </rPr>
      <t xml:space="preserve"> you’re building/renovating, the </t>
    </r>
    <r>
      <rPr>
        <b/>
        <sz val="12"/>
        <rFont val="Arial"/>
      </rPr>
      <t xml:space="preserve">technology equipment and infrastructure </t>
    </r>
    <r>
      <rPr>
        <sz val="12"/>
        <rFont val="Arial"/>
      </rPr>
      <t xml:space="preserve">for those spaces, and the </t>
    </r>
    <r>
      <rPr>
        <b/>
        <sz val="12"/>
        <rFont val="Arial"/>
      </rPr>
      <t>staffing</t>
    </r>
    <r>
      <rPr>
        <sz val="12"/>
        <rFont val="Arial"/>
      </rPr>
      <t xml:space="preserve"> to support those spaces. Often, these three items are separately considered and budgeted. This separation creates problems for projects; for instance, technology hardware could be selected for which there is insufficient funding to support and refresh. This tool addresses this problem by enabling you to compare costs -- at a high-level -- for space, technology, and staffing and also compare across the different spaces you are planning. </t>
    </r>
  </si>
  <si>
    <r>
      <rPr>
        <b/>
        <sz val="12"/>
        <color theme="7" tint="-0.249977111117893"/>
        <rFont val="Arial"/>
      </rPr>
      <t xml:space="preserve">Staffing </t>
    </r>
    <r>
      <rPr>
        <sz val="12"/>
        <color theme="1"/>
        <rFont val="Arial"/>
      </rPr>
      <t>costs are based on the total FTEs in technology, facilities, public services, and other services, by level and space type. If you have already calculated these numbers from th</t>
    </r>
    <r>
      <rPr>
        <sz val="12"/>
        <rFont val="Arial"/>
      </rPr>
      <t>e staffing tool in the services &amp; support section of the toolkit,</t>
    </r>
    <r>
      <rPr>
        <sz val="12"/>
        <color theme="1"/>
        <rFont val="Arial"/>
      </rPr>
      <t xml:space="preserve"> you can plug that information directly into this spreadsheet. If you have not, but can estimate the FTEs that you need by discipline and level, and their approximate allocations (by variable percentages) to the various spaces, this tool calculates total FTEs and staffing costs, per space and overall.</t>
    </r>
  </si>
  <si>
    <t>Integrated Budeting Tool — Dashboard</t>
  </si>
  <si>
    <t>Spaces</t>
  </si>
  <si>
    <t>STEP 1: List the space types and infrastructure systems in your learning space.
STEP 2: Enter the number of each space type. 
(Note: Infrastructure = 1 as they are building-wide.)</t>
  </si>
  <si>
    <t>Media Center</t>
  </si>
  <si>
    <t>Gaming Zone</t>
  </si>
  <si>
    <t>Visualization Theater</t>
  </si>
  <si>
    <t>Project Lab</t>
  </si>
  <si>
    <t>&lt; Insert Space &gt;</t>
  </si>
  <si>
    <r>
      <rPr>
        <b/>
        <i/>
        <sz val="12"/>
        <color theme="1"/>
        <rFont val="Arial"/>
      </rPr>
      <t>Note:</t>
    </r>
    <r>
      <rPr>
        <i/>
        <sz val="12"/>
        <color theme="1"/>
        <rFont val="Arial"/>
      </rPr>
      <t xml:space="preserve"> "Total Cost" for OPERATING costs and REFRESH costs are for number of years specified in the Dashboard tab.</t>
    </r>
  </si>
  <si>
    <t>Refresh Cycle (replaced every X years)</t>
  </si>
  <si>
    <r>
      <t xml:space="preserve">STEP 1: Enter staff level titles, corresponding to the numbered staffing levels, for each discipline.
</t>
    </r>
    <r>
      <rPr>
        <b/>
        <i/>
        <sz val="12"/>
        <color theme="1"/>
        <rFont val="Arial"/>
      </rPr>
      <t>Note</t>
    </r>
    <r>
      <rPr>
        <b/>
        <sz val="12"/>
        <color theme="1"/>
        <rFont val="Arial"/>
      </rPr>
      <t xml:space="preserve">: </t>
    </r>
    <r>
      <rPr>
        <i/>
        <sz val="12"/>
        <color theme="1"/>
        <rFont val="Arial"/>
      </rPr>
      <t>Staff levels names and compensation across disciplines do NOT have to be equal.</t>
    </r>
    <r>
      <rPr>
        <sz val="12"/>
        <color theme="1"/>
        <rFont val="Arial"/>
      </rPr>
      <t xml:space="preserve">
STEP 2: Enter the number of FTEs you will have / need for each level, for each discipline.
STEP 3: Enter the annual salary and benefits multipler for each level.</t>
    </r>
  </si>
  <si>
    <t>PERCENTAGE OF TIME SPENT (BY SPACE, BY LEVEL)</t>
  </si>
  <si>
    <t>Level 1 Staff Time Allocation</t>
  </si>
  <si>
    <t>Level 4 Staff Time Allocation</t>
  </si>
  <si>
    <t>Level 3 Staff Time Allocation</t>
  </si>
  <si>
    <t>Level 2 Staff Time Allocation</t>
  </si>
  <si>
    <t>Level 1 Staff FTE</t>
  </si>
  <si>
    <t>Level 4 Staff FTE</t>
  </si>
  <si>
    <t>Level 3 Staff FTE</t>
  </si>
  <si>
    <t>Level 2 Staff FTE</t>
  </si>
  <si>
    <t>Level 1 Staff Annual Cost</t>
  </si>
  <si>
    <t>Level 4 Staff Annual Cost</t>
  </si>
  <si>
    <t>Level 3 Staff Annual Cost</t>
  </si>
  <si>
    <t>Level 2 Staff Annual Cost</t>
  </si>
  <si>
    <t>To make rough estimates of total space, technology, and staffing costs, use the "Rough Cost Estimator" sheet.</t>
  </si>
  <si>
    <t>To make rough estimates of total space, technology, and staffing costs, fill in the Space (blue), Technology, (red) and Staffing (purple) cost cells.</t>
  </si>
  <si>
    <r>
      <rPr>
        <b/>
        <sz val="12"/>
        <color theme="1"/>
        <rFont val="Arial"/>
      </rPr>
      <t>ROUGH COST ESTIMATE</t>
    </r>
  </si>
  <si>
    <t>Integrated Budeting Tool — Rough Cost Estimator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</si>
</sst>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
    <numFmt numFmtId="165" formatCode="&quot;$&quot;#,##0.00"/>
    <numFmt numFmtId="166" formatCode="&quot;$&quot;#,##0.0"/>
    <numFmt numFmtId="167" formatCode="#,##0.0"/>
  </numFmts>
  <fonts count="4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ont>
    <font>
      <b/>
      <sz val="12"/>
      <color theme="1"/>
      <name val="Arial"/>
    </font>
    <font>
      <b/>
      <sz val="16"/>
      <color theme="1"/>
      <name val="Arial"/>
    </font>
    <font>
      <i/>
      <sz val="16"/>
      <name val="Arial"/>
    </font>
    <font>
      <sz val="12"/>
      <color theme="0"/>
      <name val="Arial"/>
    </font>
    <font>
      <b/>
      <sz val="12"/>
      <color theme="0"/>
      <name val="Arial"/>
    </font>
    <font>
      <b/>
      <sz val="18"/>
      <color theme="1"/>
      <name val="Arial"/>
    </font>
    <font>
      <b/>
      <i/>
      <sz val="12"/>
      <color theme="1"/>
      <name val="Arial"/>
    </font>
    <font>
      <b/>
      <sz val="14"/>
      <color theme="1"/>
      <name val="Arial"/>
    </font>
    <font>
      <i/>
      <sz val="12"/>
      <color theme="1"/>
      <name val="Arial"/>
    </font>
    <font>
      <sz val="12"/>
      <name val="Arial"/>
    </font>
    <font>
      <sz val="12"/>
      <color rgb="FF000000"/>
      <name val="Arial"/>
    </font>
    <font>
      <b/>
      <sz val="12"/>
      <name val="Arial"/>
    </font>
    <font>
      <b/>
      <sz val="24"/>
      <color rgb="FF000000"/>
      <name val="Arial"/>
    </font>
    <font>
      <sz val="16"/>
      <color theme="1"/>
      <name val="Arial"/>
    </font>
    <font>
      <i/>
      <sz val="16"/>
      <color theme="1"/>
      <name val="Arial"/>
    </font>
    <font>
      <b/>
      <u/>
      <sz val="12"/>
      <color theme="1"/>
      <name val="Arial"/>
    </font>
    <font>
      <sz val="12"/>
      <color theme="1" tint="0.499984740745262"/>
      <name val="Arial"/>
    </font>
    <font>
      <u/>
      <sz val="12"/>
      <color theme="1"/>
      <name val="Arial"/>
    </font>
    <font>
      <b/>
      <sz val="14"/>
      <color rgb="FF000000"/>
      <name val="Arial"/>
    </font>
    <font>
      <i/>
      <u/>
      <sz val="12"/>
      <color theme="1"/>
      <name val="Arial"/>
    </font>
    <font>
      <b/>
      <sz val="12"/>
      <color rgb="FF000000"/>
      <name val="Arial"/>
    </font>
    <font>
      <b/>
      <sz val="12"/>
      <color theme="3" tint="0.39997558519241921"/>
      <name val="Arial"/>
    </font>
    <font>
      <b/>
      <sz val="12"/>
      <color theme="5" tint="-0.249977111117893"/>
      <name val="Arial"/>
    </font>
    <font>
      <b/>
      <sz val="12"/>
      <color theme="8" tint="-0.249977111117893"/>
      <name val="Arial"/>
    </font>
    <font>
      <b/>
      <sz val="12"/>
      <color theme="6" tint="-0.249977111117893"/>
      <name val="Arial"/>
    </font>
    <font>
      <b/>
      <sz val="16"/>
      <name val="Arial"/>
    </font>
    <font>
      <b/>
      <sz val="16"/>
      <color rgb="FF000000"/>
      <name val="Arial"/>
    </font>
    <font>
      <b/>
      <sz val="12"/>
      <color theme="7" tint="-0.249977111117893"/>
      <name val="Arial"/>
    </font>
    <font>
      <b/>
      <i/>
      <sz val="14"/>
      <color theme="1"/>
      <name val="Arial"/>
    </font>
    <font>
      <b/>
      <sz val="18"/>
      <color rgb="FF000000"/>
      <name val="Arial"/>
    </font>
    <font>
      <b/>
      <i/>
      <sz val="16"/>
      <color theme="1"/>
      <name val="Arial"/>
    </font>
    <font>
      <b/>
      <sz val="12"/>
      <color theme="1" tint="0.249977111117893"/>
      <name val="Arial"/>
    </font>
    <font>
      <b/>
      <sz val="12"/>
      <color theme="1" tint="0.14999847407452621"/>
      <name val="Arial"/>
    </font>
    <font>
      <i/>
      <sz val="12"/>
      <name val="Arial"/>
    </font>
    <font>
      <b/>
      <i/>
      <sz val="12"/>
      <name val="Arial"/>
    </font>
    <font>
      <b/>
      <sz val="18"/>
      <color theme="0" tint="-0.34998626667073579"/>
      <name val="Arial"/>
    </font>
    <font>
      <sz val="12"/>
      <color theme="0" tint="-0.34998626667073579"/>
      <name val="Arial"/>
    </font>
    <font>
      <b/>
      <sz val="12"/>
      <color theme="0" tint="-0.34998626667073579"/>
      <name val="Arial"/>
    </font>
    <font>
      <i/>
      <sz val="12"/>
      <color theme="0" tint="-0.34998626667073579"/>
      <name val="Arial"/>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BEC6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EDBD26"/>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bgColor rgb="FF000000"/>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bottom style="double">
        <color rgb="FF000000"/>
      </bottom>
      <diagonal/>
    </border>
    <border>
      <left style="thin">
        <color auto="1"/>
      </left>
      <right style="thin">
        <color auto="1"/>
      </right>
      <top/>
      <bottom style="thin">
        <color rgb="FF000000"/>
      </bottom>
      <diagonal/>
    </border>
    <border>
      <left style="thin">
        <color auto="1"/>
      </left>
      <right style="thin">
        <color auto="1"/>
      </right>
      <top style="double">
        <color rgb="FF000000"/>
      </top>
      <bottom/>
      <diagonal/>
    </border>
    <border>
      <left style="thin">
        <color auto="1"/>
      </left>
      <right style="thin">
        <color auto="1"/>
      </right>
      <top style="double">
        <color auto="1"/>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style="medium">
        <color auto="1"/>
      </left>
      <right style="medium">
        <color auto="1"/>
      </right>
      <top style="double">
        <color auto="1"/>
      </top>
      <bottom style="double">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double">
        <color auto="1"/>
      </bottom>
      <diagonal/>
    </border>
  </borders>
  <cellStyleXfs count="135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82">
    <xf numFmtId="0" fontId="0" fillId="0" borderId="0" xfId="0"/>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164" fontId="14" fillId="4"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164" fontId="14" fillId="10" borderId="1" xfId="0" applyNumberFormat="1" applyFont="1" applyFill="1" applyBorder="1" applyAlignment="1" applyProtection="1">
      <alignment horizontal="center" vertical="center"/>
    </xf>
    <xf numFmtId="164" fontId="14" fillId="4" borderId="11" xfId="0" applyNumberFormat="1" applyFont="1" applyFill="1" applyBorder="1" applyAlignment="1" applyProtection="1">
      <alignment horizontal="center" vertical="center"/>
    </xf>
    <xf numFmtId="164" fontId="14" fillId="7" borderId="11" xfId="0" applyNumberFormat="1" applyFont="1" applyFill="1" applyBorder="1" applyAlignment="1" applyProtection="1">
      <alignment horizontal="center" vertical="center"/>
    </xf>
    <xf numFmtId="164" fontId="14" fillId="10" borderId="11" xfId="0" applyNumberFormat="1" applyFont="1" applyFill="1" applyBorder="1" applyAlignment="1" applyProtection="1">
      <alignment horizontal="center" vertical="center"/>
    </xf>
    <xf numFmtId="164" fontId="14" fillId="4" borderId="8" xfId="0" applyNumberFormat="1" applyFont="1" applyFill="1" applyBorder="1" applyAlignment="1" applyProtection="1">
      <alignment horizontal="center" vertical="center"/>
    </xf>
    <xf numFmtId="164" fontId="14" fillId="7" borderId="8" xfId="0" applyNumberFormat="1" applyFont="1" applyFill="1" applyBorder="1" applyAlignment="1" applyProtection="1">
      <alignment horizontal="center" vertical="center"/>
    </xf>
    <xf numFmtId="164" fontId="14" fillId="10" borderId="8" xfId="0" applyNumberFormat="1" applyFont="1" applyFill="1" applyBorder="1" applyAlignment="1" applyProtection="1">
      <alignment horizontal="center" vertical="center"/>
    </xf>
    <xf numFmtId="164" fontId="14" fillId="5" borderId="1" xfId="0" applyNumberFormat="1" applyFont="1" applyFill="1" applyBorder="1" applyAlignment="1" applyProtection="1">
      <alignment horizontal="center" vertical="center" wrapText="1"/>
    </xf>
    <xf numFmtId="164" fontId="14" fillId="6" borderId="1" xfId="0" applyNumberFormat="1" applyFont="1" applyFill="1" applyBorder="1" applyAlignment="1" applyProtection="1">
      <alignment horizontal="center" vertical="center" wrapText="1"/>
    </xf>
    <xf numFmtId="164" fontId="16" fillId="9" borderId="6" xfId="0" applyNumberFormat="1" applyFont="1" applyFill="1" applyBorder="1" applyAlignment="1" applyProtection="1">
      <alignment horizontal="center" vertical="center" wrapText="1"/>
    </xf>
    <xf numFmtId="0" fontId="4" fillId="11"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164" fontId="14" fillId="4" borderId="1" xfId="0" applyNumberFormat="1" applyFont="1" applyFill="1" applyBorder="1" applyAlignment="1">
      <alignment horizontal="center" vertical="center"/>
    </xf>
    <xf numFmtId="164" fontId="14" fillId="4" borderId="11" xfId="0" applyNumberFormat="1" applyFont="1" applyFill="1" applyBorder="1" applyAlignment="1">
      <alignment horizontal="center" vertical="center"/>
    </xf>
    <xf numFmtId="164" fontId="14" fillId="4" borderId="8" xfId="0" applyNumberFormat="1" applyFont="1" applyFill="1" applyBorder="1" applyAlignment="1">
      <alignment horizontal="center" vertical="center"/>
    </xf>
    <xf numFmtId="164" fontId="16" fillId="5" borderId="6"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164" fontId="14" fillId="7" borderId="1" xfId="0" applyNumberFormat="1" applyFont="1" applyFill="1" applyBorder="1" applyAlignment="1">
      <alignment horizontal="center" vertical="center"/>
    </xf>
    <xf numFmtId="164" fontId="14" fillId="7" borderId="11" xfId="0" applyNumberFormat="1" applyFont="1" applyFill="1" applyBorder="1" applyAlignment="1">
      <alignment horizontal="center" vertical="center"/>
    </xf>
    <xf numFmtId="164" fontId="14" fillId="7" borderId="8" xfId="0" applyNumberFormat="1" applyFont="1" applyFill="1" applyBorder="1" applyAlignment="1">
      <alignment horizontal="center" vertical="center"/>
    </xf>
    <xf numFmtId="164" fontId="16" fillId="6" borderId="6" xfId="0" applyNumberFormat="1" applyFont="1" applyFill="1" applyBorder="1" applyAlignment="1">
      <alignment horizontal="center" vertical="center"/>
    </xf>
    <xf numFmtId="0" fontId="4" fillId="3" borderId="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14" borderId="8" xfId="0" applyFont="1" applyFill="1" applyBorder="1" applyAlignment="1">
      <alignment horizontal="center" vertical="center" wrapText="1"/>
    </xf>
    <xf numFmtId="164" fontId="14" fillId="15" borderId="1" xfId="0" applyNumberFormat="1" applyFont="1" applyFill="1" applyBorder="1" applyAlignment="1">
      <alignment horizontal="center" vertical="center"/>
    </xf>
    <xf numFmtId="164" fontId="14" fillId="15" borderId="11" xfId="0" applyNumberFormat="1" applyFont="1" applyFill="1" applyBorder="1" applyAlignment="1">
      <alignment horizontal="center" vertical="center"/>
    </xf>
    <xf numFmtId="164" fontId="14" fillId="15" borderId="8" xfId="0" applyNumberFormat="1" applyFont="1" applyFill="1" applyBorder="1" applyAlignment="1">
      <alignment horizontal="center" vertical="center"/>
    </xf>
    <xf numFmtId="0" fontId="5" fillId="14" borderId="1" xfId="0" applyFont="1" applyFill="1" applyBorder="1" applyAlignment="1" applyProtection="1">
      <alignment horizontal="center" vertical="center" wrapText="1"/>
    </xf>
    <xf numFmtId="164" fontId="14" fillId="15" borderId="1" xfId="0" applyNumberFormat="1" applyFont="1" applyFill="1" applyBorder="1" applyAlignment="1" applyProtection="1">
      <alignment horizontal="center" vertical="center"/>
    </xf>
    <xf numFmtId="164" fontId="14" fillId="15" borderId="11" xfId="0" applyNumberFormat="1" applyFont="1" applyFill="1" applyBorder="1" applyAlignment="1" applyProtection="1">
      <alignment horizontal="center" vertical="center"/>
    </xf>
    <xf numFmtId="164" fontId="14" fillId="15" borderId="8" xfId="0" applyNumberFormat="1" applyFont="1" applyFill="1" applyBorder="1" applyAlignment="1" applyProtection="1">
      <alignment horizontal="center" vertical="center"/>
    </xf>
    <xf numFmtId="164" fontId="14" fillId="14" borderId="1" xfId="0" applyNumberFormat="1" applyFont="1" applyFill="1" applyBorder="1" applyAlignment="1" applyProtection="1">
      <alignment horizontal="center" vertical="center" wrapText="1"/>
    </xf>
    <xf numFmtId="0" fontId="0" fillId="3" borderId="0" xfId="0" applyFill="1" applyBorder="1"/>
    <xf numFmtId="0" fontId="17" fillId="3" borderId="0" xfId="0" applyFont="1" applyFill="1" applyBorder="1" applyAlignment="1">
      <alignment horizontal="left"/>
    </xf>
    <xf numFmtId="0" fontId="31" fillId="3" borderId="0" xfId="0" applyFont="1" applyFill="1" applyBorder="1" applyAlignment="1">
      <alignment horizontal="left" vertical="top" wrapText="1"/>
    </xf>
    <xf numFmtId="0" fontId="5" fillId="8" borderId="0" xfId="0" applyFont="1" applyFill="1" applyBorder="1" applyAlignment="1">
      <alignment vertical="center"/>
    </xf>
    <xf numFmtId="0" fontId="5" fillId="8" borderId="0" xfId="0" applyFont="1" applyFill="1" applyBorder="1" applyAlignment="1"/>
    <xf numFmtId="0" fontId="5" fillId="3" borderId="0" xfId="0" applyFont="1" applyFill="1" applyBorder="1" applyAlignment="1"/>
    <xf numFmtId="0" fontId="0" fillId="3" borderId="0" xfId="0" applyFill="1" applyBorder="1" applyAlignment="1"/>
    <xf numFmtId="0" fontId="4" fillId="3" borderId="0" xfId="0" applyFont="1" applyFill="1"/>
    <xf numFmtId="0" fontId="8" fillId="3" borderId="0" xfId="0" applyFont="1" applyFill="1"/>
    <xf numFmtId="0" fontId="7" fillId="3" borderId="0" xfId="0" applyFont="1" applyFill="1" applyAlignment="1">
      <alignment horizontal="left" vertical="top" wrapText="1"/>
    </xf>
    <xf numFmtId="0" fontId="4" fillId="3" borderId="0" xfId="0" applyFont="1" applyFill="1" applyAlignment="1">
      <alignment horizontal="center"/>
    </xf>
    <xf numFmtId="0" fontId="5" fillId="3" borderId="0" xfId="0" applyFont="1" applyFill="1"/>
    <xf numFmtId="0" fontId="5" fillId="3" borderId="0" xfId="0" applyFont="1" applyFill="1" applyBorder="1"/>
    <xf numFmtId="0" fontId="9" fillId="3" borderId="0" xfId="0" applyFont="1" applyFill="1" applyBorder="1" applyAlignment="1">
      <alignment vertical="center"/>
    </xf>
    <xf numFmtId="0" fontId="10" fillId="3" borderId="0" xfId="0" applyFont="1" applyFill="1" applyAlignment="1">
      <alignment horizontal="center" vertical="center"/>
    </xf>
    <xf numFmtId="0" fontId="4" fillId="3" borderId="0" xfId="0" applyFont="1" applyFill="1" applyAlignment="1">
      <alignment vertical="center" wrapText="1"/>
    </xf>
    <xf numFmtId="0" fontId="4" fillId="3" borderId="0" xfId="0" applyFont="1" applyFill="1" applyAlignment="1">
      <alignment vertical="top" wrapText="1"/>
    </xf>
    <xf numFmtId="0" fontId="4" fillId="3" borderId="0" xfId="0" applyFont="1" applyFill="1" applyAlignment="1">
      <alignment horizontal="left" vertical="top" wrapText="1"/>
    </xf>
    <xf numFmtId="0" fontId="4" fillId="3" borderId="0" xfId="0" applyFont="1" applyFill="1" applyAlignment="1">
      <alignment vertical="center"/>
    </xf>
    <xf numFmtId="0" fontId="12" fillId="3" borderId="5" xfId="0" applyFont="1" applyFill="1" applyBorder="1" applyAlignment="1">
      <alignment vertical="center" wrapText="1"/>
    </xf>
    <xf numFmtId="0" fontId="4" fillId="3" borderId="9" xfId="0" applyFont="1" applyFill="1" applyBorder="1" applyAlignment="1">
      <alignment vertical="center"/>
    </xf>
    <xf numFmtId="0" fontId="15" fillId="3" borderId="0" xfId="0" applyFont="1" applyFill="1" applyAlignment="1">
      <alignment vertical="center"/>
    </xf>
    <xf numFmtId="0" fontId="4" fillId="3" borderId="0" xfId="0" applyFont="1" applyFill="1" applyAlignment="1">
      <alignment horizontal="center" vertical="center" wrapText="1"/>
    </xf>
    <xf numFmtId="0" fontId="5" fillId="3" borderId="0" xfId="0" applyFont="1" applyFill="1" applyAlignment="1">
      <alignment horizontal="right" vertical="center" wrapText="1"/>
    </xf>
    <xf numFmtId="0" fontId="13" fillId="3" borderId="0" xfId="0" applyFont="1" applyFill="1" applyAlignment="1">
      <alignment vertical="top" wrapText="1"/>
    </xf>
    <xf numFmtId="0" fontId="10" fillId="3" borderId="20" xfId="0" applyFont="1" applyFill="1" applyBorder="1" applyAlignment="1">
      <alignment horizontal="center" vertical="center"/>
    </xf>
    <xf numFmtId="0" fontId="4" fillId="3" borderId="21" xfId="0" applyFont="1" applyFill="1" applyBorder="1" applyAlignment="1">
      <alignment vertical="center" wrapText="1"/>
    </xf>
    <xf numFmtId="0" fontId="4" fillId="3" borderId="21" xfId="0" applyFont="1" applyFill="1" applyBorder="1"/>
    <xf numFmtId="0" fontId="4" fillId="3" borderId="22" xfId="0" applyFont="1" applyFill="1" applyBorder="1"/>
    <xf numFmtId="0" fontId="10" fillId="3" borderId="10" xfId="0" applyFont="1" applyFill="1" applyBorder="1" applyAlignment="1">
      <alignment horizontal="center" vertical="center"/>
    </xf>
    <xf numFmtId="0" fontId="4" fillId="3" borderId="5" xfId="0" applyFont="1" applyFill="1" applyBorder="1" applyAlignment="1">
      <alignment vertical="top" wrapText="1"/>
    </xf>
    <xf numFmtId="0" fontId="4" fillId="3" borderId="5" xfId="0" applyFont="1" applyFill="1" applyBorder="1"/>
    <xf numFmtId="0" fontId="4" fillId="3" borderId="12" xfId="0" applyFont="1" applyFill="1" applyBorder="1"/>
    <xf numFmtId="0" fontId="4" fillId="3" borderId="21" xfId="0" applyFont="1" applyFill="1" applyBorder="1" applyAlignment="1">
      <alignment horizontal="center"/>
    </xf>
    <xf numFmtId="0" fontId="4" fillId="3" borderId="0" xfId="0" applyFont="1" applyFill="1" applyBorder="1"/>
    <xf numFmtId="0" fontId="4" fillId="3" borderId="19" xfId="0" applyFont="1" applyFill="1" applyBorder="1"/>
    <xf numFmtId="0" fontId="33" fillId="3" borderId="0" xfId="0" applyFont="1" applyFill="1" applyBorder="1" applyAlignment="1">
      <alignment vertical="center"/>
    </xf>
    <xf numFmtId="0" fontId="4" fillId="3" borderId="22" xfId="0" applyFont="1" applyFill="1" applyBorder="1" applyAlignment="1">
      <alignment horizontal="left" vertical="center" wrapText="1"/>
    </xf>
    <xf numFmtId="0" fontId="10" fillId="3" borderId="19" xfId="0" applyFont="1" applyFill="1" applyBorder="1" applyAlignment="1">
      <alignment horizontal="center" vertical="center"/>
    </xf>
    <xf numFmtId="0" fontId="4" fillId="3" borderId="9" xfId="0" applyFont="1" applyFill="1" applyBorder="1" applyAlignment="1">
      <alignment vertical="top" wrapText="1"/>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vertical="center"/>
    </xf>
    <xf numFmtId="0" fontId="4" fillId="3" borderId="22" xfId="0" applyFont="1" applyFill="1" applyBorder="1" applyAlignment="1">
      <alignment vertical="center" wrapText="1"/>
    </xf>
    <xf numFmtId="0" fontId="4" fillId="3" borderId="10" xfId="0" applyFont="1" applyFill="1" applyBorder="1" applyAlignment="1">
      <alignment horizontal="center"/>
    </xf>
    <xf numFmtId="0" fontId="4" fillId="3" borderId="12" xfId="0" applyFont="1" applyFill="1" applyBorder="1" applyAlignment="1">
      <alignment vertical="top" wrapText="1"/>
    </xf>
    <xf numFmtId="0" fontId="4" fillId="3" borderId="5" xfId="0" applyFont="1" applyFill="1" applyBorder="1" applyAlignment="1">
      <alignment horizontal="center"/>
    </xf>
    <xf numFmtId="0" fontId="4" fillId="3" borderId="5" xfId="0" applyFont="1" applyFill="1" applyBorder="1" applyAlignment="1">
      <alignment horizontal="left" vertical="top" wrapText="1"/>
    </xf>
    <xf numFmtId="0" fontId="13" fillId="3" borderId="5" xfId="0" applyFont="1" applyFill="1" applyBorder="1"/>
    <xf numFmtId="0" fontId="4" fillId="3" borderId="9" xfId="0" applyFont="1" applyFill="1" applyBorder="1"/>
    <xf numFmtId="0" fontId="8" fillId="3" borderId="9" xfId="0" applyFont="1" applyFill="1" applyBorder="1"/>
    <xf numFmtId="0" fontId="4" fillId="3" borderId="9" xfId="0" applyFont="1" applyFill="1" applyBorder="1" applyAlignment="1">
      <alignment vertical="center" wrapText="1"/>
    </xf>
    <xf numFmtId="0" fontId="4" fillId="3" borderId="9" xfId="0" applyFont="1" applyFill="1" applyBorder="1" applyAlignment="1">
      <alignment horizontal="center" vertical="center" wrapText="1"/>
    </xf>
    <xf numFmtId="0" fontId="7" fillId="3" borderId="0" xfId="0" applyFont="1" applyFill="1" applyAlignment="1">
      <alignment vertical="top" wrapText="1"/>
    </xf>
    <xf numFmtId="0" fontId="4" fillId="2" borderId="0" xfId="0" applyFont="1" applyFill="1" applyAlignment="1">
      <alignment horizontal="center"/>
    </xf>
    <xf numFmtId="0" fontId="4" fillId="2" borderId="0" xfId="0" applyFont="1" applyFill="1"/>
    <xf numFmtId="0" fontId="8" fillId="2" borderId="0" xfId="0" applyFont="1" applyFill="1"/>
    <xf numFmtId="0" fontId="4" fillId="2" borderId="0" xfId="0" applyFont="1" applyFill="1" applyBorder="1"/>
    <xf numFmtId="0" fontId="4" fillId="2" borderId="0" xfId="0" applyFont="1" applyFill="1" applyAlignment="1">
      <alignment horizontal="left" vertical="top" wrapText="1"/>
    </xf>
    <xf numFmtId="0" fontId="4" fillId="2" borderId="0" xfId="0" applyFont="1" applyFill="1" applyAlignment="1">
      <alignment vertical="center" wrapText="1"/>
    </xf>
    <xf numFmtId="0" fontId="4" fillId="2" borderId="0" xfId="0" applyFont="1" applyFill="1" applyAlignment="1">
      <alignment vertical="center"/>
    </xf>
    <xf numFmtId="0" fontId="4" fillId="2" borderId="0" xfId="0" applyFont="1" applyFill="1" applyAlignment="1">
      <alignment horizontal="center" vertical="center" wrapText="1"/>
    </xf>
    <xf numFmtId="0" fontId="13" fillId="2" borderId="0" xfId="0" applyFont="1" applyFill="1"/>
    <xf numFmtId="0" fontId="0" fillId="2" borderId="0" xfId="0" applyFill="1" applyBorder="1"/>
    <xf numFmtId="0" fontId="0" fillId="2" borderId="0" xfId="0" applyFill="1" applyBorder="1" applyAlignment="1"/>
    <xf numFmtId="0" fontId="10" fillId="3" borderId="0" xfId="0" applyFont="1" applyFill="1" applyAlignment="1">
      <alignment horizontal="left"/>
    </xf>
    <xf numFmtId="1" fontId="14" fillId="3" borderId="1" xfId="0" applyNumberFormat="1" applyFont="1" applyFill="1" applyBorder="1" applyAlignment="1">
      <alignment horizontal="center" vertical="center"/>
    </xf>
    <xf numFmtId="164" fontId="14" fillId="3" borderId="1" xfId="0" applyNumberFormat="1" applyFont="1" applyFill="1" applyBorder="1" applyAlignment="1">
      <alignment horizontal="center" vertical="center"/>
    </xf>
    <xf numFmtId="0" fontId="4" fillId="3" borderId="19" xfId="0" applyFont="1" applyFill="1" applyBorder="1" applyAlignment="1">
      <alignment vertical="center"/>
    </xf>
    <xf numFmtId="0" fontId="4" fillId="3" borderId="10" xfId="0" applyFont="1" applyFill="1" applyBorder="1" applyAlignment="1">
      <alignment vertical="center"/>
    </xf>
    <xf numFmtId="164" fontId="14" fillId="3" borderId="11" xfId="0" applyNumberFormat="1" applyFont="1" applyFill="1" applyBorder="1" applyAlignment="1">
      <alignment horizontal="center" vertical="center"/>
    </xf>
    <xf numFmtId="164" fontId="14" fillId="3" borderId="8"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wrapText="1"/>
    </xf>
    <xf numFmtId="164" fontId="14" fillId="3" borderId="2" xfId="0" applyNumberFormat="1" applyFont="1" applyFill="1" applyBorder="1" applyAlignment="1">
      <alignment horizontal="center" vertical="center"/>
    </xf>
    <xf numFmtId="0" fontId="5" fillId="3" borderId="0" xfId="0" applyFont="1" applyFill="1" applyBorder="1" applyAlignment="1">
      <alignment horizontal="center" vertical="center"/>
    </xf>
    <xf numFmtId="0" fontId="5" fillId="3" borderId="3" xfId="0" applyFont="1" applyFill="1" applyBorder="1" applyAlignment="1">
      <alignment horizontal="center" vertical="center"/>
    </xf>
    <xf numFmtId="0" fontId="4" fillId="3" borderId="20" xfId="0" applyFont="1" applyFill="1" applyBorder="1"/>
    <xf numFmtId="0" fontId="10" fillId="3" borderId="0" xfId="0" applyFont="1" applyFill="1" applyBorder="1"/>
    <xf numFmtId="0" fontId="18" fillId="3" borderId="0" xfId="0" applyFont="1" applyFill="1" applyBorder="1"/>
    <xf numFmtId="0" fontId="12" fillId="3" borderId="0" xfId="0" applyFont="1" applyFill="1" applyBorder="1"/>
    <xf numFmtId="0" fontId="4" fillId="3" borderId="19" xfId="0" applyFont="1" applyFill="1" applyBorder="1" applyAlignment="1">
      <alignment vertical="center" wrapText="1"/>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21" fillId="3" borderId="0" xfId="0" applyFont="1" applyFill="1" applyBorder="1" applyAlignment="1">
      <alignment vertical="center"/>
    </xf>
    <xf numFmtId="1" fontId="4" fillId="3" borderId="0" xfId="0" applyNumberFormat="1" applyFont="1" applyFill="1" applyBorder="1"/>
    <xf numFmtId="164" fontId="4" fillId="3" borderId="0" xfId="0" applyNumberFormat="1" applyFont="1" applyFill="1" applyBorder="1"/>
    <xf numFmtId="0" fontId="4" fillId="3" borderId="19" xfId="0" applyFont="1" applyFill="1" applyBorder="1" applyAlignment="1">
      <alignment horizontal="center" vertical="center" wrapText="1"/>
    </xf>
    <xf numFmtId="0" fontId="5" fillId="3" borderId="0" xfId="0" applyFont="1" applyFill="1" applyBorder="1" applyAlignment="1">
      <alignment horizontal="right" vertical="center" wrapText="1"/>
    </xf>
    <xf numFmtId="0" fontId="4" fillId="3" borderId="10" xfId="0" applyFont="1" applyFill="1" applyBorder="1"/>
    <xf numFmtId="0" fontId="20" fillId="9" borderId="1" xfId="0" applyFont="1" applyFill="1" applyBorder="1" applyAlignment="1" applyProtection="1">
      <alignment horizontal="center" vertical="center" wrapText="1"/>
    </xf>
    <xf numFmtId="0" fontId="13" fillId="3" borderId="0" xfId="0" applyFont="1" applyFill="1" applyBorder="1" applyAlignment="1">
      <alignment horizontal="center"/>
    </xf>
    <xf numFmtId="164" fontId="14" fillId="2" borderId="0" xfId="0" applyNumberFormat="1" applyFont="1" applyFill="1" applyAlignment="1">
      <alignment vertical="center"/>
    </xf>
    <xf numFmtId="44" fontId="4" fillId="2" borderId="0" xfId="145" applyFont="1" applyFill="1"/>
    <xf numFmtId="44" fontId="4" fillId="2" borderId="0" xfId="0" applyNumberFormat="1" applyFont="1" applyFill="1"/>
    <xf numFmtId="0" fontId="34" fillId="19" borderId="20" xfId="0" applyFont="1" applyFill="1" applyBorder="1" applyAlignment="1">
      <alignment horizontal="center" vertical="center"/>
    </xf>
    <xf numFmtId="0" fontId="5" fillId="3" borderId="22" xfId="0" applyFont="1" applyFill="1" applyBorder="1" applyAlignment="1">
      <alignment vertical="center" wrapText="1"/>
    </xf>
    <xf numFmtId="165" fontId="14" fillId="3" borderId="1" xfId="0" applyNumberFormat="1" applyFont="1" applyFill="1" applyBorder="1" applyAlignment="1">
      <alignment horizontal="center" vertical="center"/>
    </xf>
    <xf numFmtId="164" fontId="14" fillId="3" borderId="19" xfId="0" applyNumberFormat="1" applyFont="1" applyFill="1" applyBorder="1" applyAlignment="1">
      <alignment vertical="center"/>
    </xf>
    <xf numFmtId="164" fontId="14" fillId="3" borderId="1" xfId="0" applyNumberFormat="1" applyFont="1" applyFill="1" applyBorder="1" applyAlignment="1">
      <alignment vertical="center"/>
    </xf>
    <xf numFmtId="164" fontId="14" fillId="3" borderId="10" xfId="0" applyNumberFormat="1" applyFont="1" applyFill="1" applyBorder="1" applyAlignment="1">
      <alignment vertical="center"/>
    </xf>
    <xf numFmtId="164" fontId="14" fillId="3" borderId="11" xfId="0" applyNumberFormat="1" applyFont="1" applyFill="1" applyBorder="1" applyAlignment="1">
      <alignment vertical="center"/>
    </xf>
    <xf numFmtId="164" fontId="14" fillId="3" borderId="10" xfId="0" applyNumberFormat="1" applyFont="1" applyFill="1" applyBorder="1" applyAlignment="1">
      <alignment horizontal="center" vertical="center"/>
    </xf>
    <xf numFmtId="164" fontId="14" fillId="3" borderId="0" xfId="0" applyNumberFormat="1" applyFont="1" applyFill="1" applyBorder="1" applyAlignment="1">
      <alignment horizontal="center" vertical="center"/>
    </xf>
    <xf numFmtId="164" fontId="14" fillId="3" borderId="6" xfId="0" applyNumberFormat="1" applyFont="1" applyFill="1" applyBorder="1" applyAlignment="1">
      <alignment horizontal="center" vertical="center"/>
    </xf>
    <xf numFmtId="0" fontId="4" fillId="3" borderId="10" xfId="0" applyFont="1" applyFill="1" applyBorder="1" applyAlignment="1">
      <alignment vertical="center" wrapText="1"/>
    </xf>
    <xf numFmtId="0" fontId="6" fillId="3" borderId="0" xfId="0" applyFont="1" applyFill="1" applyBorder="1"/>
    <xf numFmtId="0" fontId="19" fillId="3" borderId="0" xfId="0" applyFont="1" applyFill="1" applyBorder="1" applyAlignment="1">
      <alignment horizontal="left" vertical="top" wrapText="1"/>
    </xf>
    <xf numFmtId="0" fontId="13" fillId="3" borderId="0" xfId="0" applyFont="1" applyFill="1" applyBorder="1" applyAlignment="1">
      <alignment vertical="top" wrapText="1"/>
    </xf>
    <xf numFmtId="164" fontId="14" fillId="3" borderId="0" xfId="0" applyNumberFormat="1" applyFont="1" applyFill="1" applyBorder="1" applyAlignment="1">
      <alignment vertical="center"/>
    </xf>
    <xf numFmtId="164" fontId="14" fillId="3" borderId="9" xfId="0" applyNumberFormat="1" applyFont="1" applyFill="1" applyBorder="1" applyAlignment="1">
      <alignment vertical="center"/>
    </xf>
    <xf numFmtId="0" fontId="13" fillId="3" borderId="0" xfId="0" applyFont="1" applyFill="1" applyBorder="1" applyAlignment="1">
      <alignment horizontal="right" vertical="center" wrapText="1"/>
    </xf>
    <xf numFmtId="0" fontId="11" fillId="3" borderId="0" xfId="0" applyFont="1" applyFill="1" applyBorder="1"/>
    <xf numFmtId="166" fontId="4" fillId="3" borderId="5" xfId="0" applyNumberFormat="1" applyFont="1" applyFill="1" applyBorder="1"/>
    <xf numFmtId="0" fontId="19" fillId="3" borderId="0" xfId="0" applyFont="1" applyFill="1" applyBorder="1" applyAlignment="1">
      <alignment vertical="top" wrapText="1"/>
    </xf>
    <xf numFmtId="0" fontId="19" fillId="3" borderId="0" xfId="0" applyFont="1" applyFill="1" applyBorder="1" applyAlignment="1">
      <alignment horizontal="center" vertical="top" wrapText="1"/>
    </xf>
    <xf numFmtId="0" fontId="12" fillId="3" borderId="0" xfId="0" applyFont="1" applyFill="1" applyBorder="1" applyAlignment="1" applyProtection="1">
      <alignment vertical="center"/>
      <protection locked="0"/>
    </xf>
    <xf numFmtId="0" fontId="12" fillId="3" borderId="0" xfId="0" applyFont="1" applyFill="1" applyBorder="1" applyAlignment="1">
      <alignment horizontal="center"/>
    </xf>
    <xf numFmtId="0" fontId="4" fillId="8" borderId="1"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protection locked="0"/>
    </xf>
    <xf numFmtId="0" fontId="18" fillId="3" borderId="0" xfId="0" applyFont="1" applyFill="1" applyBorder="1" applyAlignment="1">
      <alignment horizontal="center"/>
    </xf>
    <xf numFmtId="0" fontId="4" fillId="16" borderId="8" xfId="0" applyFont="1" applyFill="1" applyBorder="1" applyAlignment="1">
      <alignment horizontal="center" vertical="center"/>
    </xf>
    <xf numFmtId="0" fontId="4" fillId="16" borderId="11" xfId="0" applyFont="1" applyFill="1" applyBorder="1" applyAlignment="1">
      <alignment horizontal="center" vertical="center"/>
    </xf>
    <xf numFmtId="0" fontId="4" fillId="3" borderId="0" xfId="0" applyFont="1" applyFill="1" applyBorder="1" applyAlignment="1">
      <alignment horizontal="center"/>
    </xf>
    <xf numFmtId="0" fontId="5" fillId="3" borderId="0" xfId="0" applyFont="1" applyFill="1" applyBorder="1" applyAlignment="1">
      <alignment horizontal="center" vertical="center" wrapText="1"/>
    </xf>
    <xf numFmtId="0" fontId="9" fillId="3" borderId="0" xfId="0" applyFont="1" applyFill="1" applyBorder="1" applyAlignment="1" applyProtection="1">
      <alignment vertical="center"/>
    </xf>
    <xf numFmtId="0" fontId="4" fillId="3" borderId="0" xfId="0" applyFont="1" applyFill="1" applyBorder="1" applyAlignment="1">
      <alignment vertical="top" wrapText="1"/>
    </xf>
    <xf numFmtId="0" fontId="4" fillId="2" borderId="0" xfId="0" applyFont="1" applyFill="1" applyAlignment="1">
      <alignment horizontal="right"/>
    </xf>
    <xf numFmtId="0" fontId="5" fillId="3" borderId="22" xfId="0" applyFont="1" applyFill="1" applyBorder="1" applyAlignment="1">
      <alignment horizontal="left" vertical="center"/>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center" wrapText="1"/>
    </xf>
    <xf numFmtId="0" fontId="4" fillId="3" borderId="0" xfId="0" applyFont="1" applyFill="1" applyBorder="1" applyAlignment="1">
      <alignment horizontal="center" vertical="center"/>
    </xf>
    <xf numFmtId="0" fontId="5" fillId="3" borderId="22" xfId="0" applyFont="1" applyFill="1" applyBorder="1" applyAlignment="1">
      <alignment horizontal="left" vertical="center" wrapText="1"/>
    </xf>
    <xf numFmtId="0" fontId="4" fillId="3" borderId="8" xfId="0" applyFont="1" applyFill="1" applyBorder="1" applyAlignment="1">
      <alignment horizontal="center" vertical="center" wrapText="1"/>
    </xf>
    <xf numFmtId="2" fontId="14" fillId="3" borderId="1" xfId="0" applyNumberFormat="1" applyFont="1" applyFill="1" applyBorder="1" applyAlignment="1">
      <alignment horizontal="center" vertical="center"/>
    </xf>
    <xf numFmtId="2" fontId="14" fillId="3" borderId="11" xfId="0" applyNumberFormat="1" applyFont="1" applyFill="1" applyBorder="1" applyAlignment="1">
      <alignment horizontal="center" vertical="center"/>
    </xf>
    <xf numFmtId="2" fontId="14" fillId="3" borderId="8" xfId="0" applyNumberFormat="1" applyFont="1" applyFill="1" applyBorder="1" applyAlignment="1">
      <alignment horizontal="center" vertical="center"/>
    </xf>
    <xf numFmtId="0" fontId="11" fillId="3" borderId="0" xfId="0" applyFont="1" applyFill="1" applyBorder="1" applyAlignment="1">
      <alignment horizontal="right"/>
    </xf>
    <xf numFmtId="0" fontId="10" fillId="3" borderId="0" xfId="0" applyFont="1" applyFill="1" applyBorder="1" applyAlignment="1">
      <alignment horizontal="left" vertical="top"/>
    </xf>
    <xf numFmtId="0" fontId="4" fillId="3" borderId="0" xfId="0" applyFont="1" applyFill="1" applyBorder="1" applyAlignment="1">
      <alignment horizontal="right"/>
    </xf>
    <xf numFmtId="0" fontId="11" fillId="3" borderId="0" xfId="0" applyFont="1" applyFill="1" applyBorder="1" applyAlignment="1">
      <alignment horizontal="right" vertical="center" wrapText="1"/>
    </xf>
    <xf numFmtId="164" fontId="14" fillId="3" borderId="0" xfId="0" applyNumberFormat="1" applyFont="1" applyFill="1" applyBorder="1"/>
    <xf numFmtId="0" fontId="5" fillId="3" borderId="5" xfId="0" applyFont="1" applyFill="1" applyBorder="1" applyAlignment="1">
      <alignment vertical="center"/>
    </xf>
    <xf numFmtId="0" fontId="24" fillId="3" borderId="5" xfId="0" applyFont="1" applyFill="1" applyBorder="1"/>
    <xf numFmtId="0" fontId="5" fillId="3" borderId="0" xfId="0" applyFont="1" applyFill="1" applyBorder="1" applyAlignment="1">
      <alignment vertical="center" wrapText="1"/>
    </xf>
    <xf numFmtId="2" fontId="4" fillId="3" borderId="0" xfId="0" applyNumberFormat="1" applyFont="1" applyFill="1" applyBorder="1" applyAlignment="1">
      <alignment vertical="center" wrapText="1"/>
    </xf>
    <xf numFmtId="0" fontId="4" fillId="16" borderId="1" xfId="0" applyFont="1" applyFill="1" applyBorder="1" applyAlignment="1">
      <alignment horizontal="center" vertical="center"/>
    </xf>
    <xf numFmtId="0" fontId="9" fillId="3" borderId="0" xfId="0" applyFont="1" applyFill="1" applyBorder="1" applyAlignment="1">
      <alignment vertical="center" wrapText="1"/>
    </xf>
    <xf numFmtId="0" fontId="4" fillId="3" borderId="0" xfId="0" applyFont="1" applyFill="1" applyBorder="1" applyAlignment="1"/>
    <xf numFmtId="0" fontId="11" fillId="3" borderId="0" xfId="0" applyFont="1" applyFill="1" applyBorder="1" applyAlignment="1">
      <alignment horizontal="right" vertical="center"/>
    </xf>
    <xf numFmtId="0" fontId="4" fillId="3" borderId="19" xfId="0" applyFont="1" applyFill="1" applyBorder="1" applyAlignment="1">
      <alignment vertical="top" wrapText="1"/>
    </xf>
    <xf numFmtId="0" fontId="4" fillId="3" borderId="10" xfId="0" applyFont="1" applyFill="1" applyBorder="1" applyAlignment="1">
      <alignment vertical="top" wrapText="1"/>
    </xf>
    <xf numFmtId="0" fontId="11" fillId="17"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67" fontId="4" fillId="3" borderId="0" xfId="0" applyNumberFormat="1" applyFont="1" applyFill="1" applyBorder="1" applyAlignment="1">
      <alignment horizontal="center" vertical="center"/>
    </xf>
    <xf numFmtId="0" fontId="11" fillId="3" borderId="19" xfId="0" applyFont="1" applyFill="1" applyBorder="1" applyAlignment="1">
      <alignment horizontal="center" vertical="center"/>
    </xf>
    <xf numFmtId="0" fontId="4" fillId="3" borderId="19" xfId="0" applyNumberFormat="1" applyFont="1" applyFill="1" applyBorder="1" applyAlignment="1">
      <alignment horizontal="center" vertical="center"/>
    </xf>
    <xf numFmtId="164" fontId="5" fillId="3" borderId="0" xfId="0" applyNumberFormat="1" applyFont="1" applyFill="1" applyBorder="1" applyAlignment="1">
      <alignment horizontal="center"/>
    </xf>
    <xf numFmtId="164" fontId="11" fillId="3" borderId="6"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167" fontId="13" fillId="3" borderId="0" xfId="0" applyNumberFormat="1" applyFont="1" applyFill="1" applyBorder="1" applyAlignment="1">
      <alignment horizontal="left" vertical="center"/>
    </xf>
    <xf numFmtId="0" fontId="13" fillId="3" borderId="19" xfId="0" applyNumberFormat="1" applyFont="1" applyFill="1" applyBorder="1" applyAlignment="1">
      <alignment horizontal="center" vertical="center"/>
    </xf>
    <xf numFmtId="164" fontId="13" fillId="3" borderId="1" xfId="0" applyNumberFormat="1" applyFont="1" applyFill="1" applyBorder="1" applyAlignment="1">
      <alignment horizontal="center" vertical="center" wrapText="1"/>
    </xf>
    <xf numFmtId="0" fontId="13" fillId="3" borderId="0" xfId="0" applyFont="1" applyFill="1" applyBorder="1" applyAlignment="1">
      <alignment horizontal="center" vertical="center"/>
    </xf>
    <xf numFmtId="0" fontId="4" fillId="3" borderId="0" xfId="0" applyFont="1" applyFill="1" applyBorder="1" applyAlignment="1">
      <alignment horizontal="right" vertical="center"/>
    </xf>
    <xf numFmtId="0" fontId="4" fillId="16" borderId="24" xfId="0" applyFont="1" applyFill="1" applyBorder="1" applyAlignment="1">
      <alignment horizontal="center" vertical="center"/>
    </xf>
    <xf numFmtId="9" fontId="4" fillId="3" borderId="38" xfId="0" applyNumberFormat="1" applyFont="1" applyFill="1" applyBorder="1" applyAlignment="1">
      <alignment horizontal="center" vertical="center" wrapText="1"/>
    </xf>
    <xf numFmtId="164" fontId="13" fillId="3" borderId="2" xfId="0" applyNumberFormat="1" applyFont="1" applyFill="1" applyBorder="1" applyAlignment="1">
      <alignment horizontal="center" vertical="center" wrapText="1"/>
    </xf>
    <xf numFmtId="9" fontId="4" fillId="3" borderId="4" xfId="0" applyNumberFormat="1" applyFont="1" applyFill="1" applyBorder="1" applyAlignment="1">
      <alignment horizontal="center" vertical="center" wrapText="1"/>
    </xf>
    <xf numFmtId="9" fontId="4" fillId="3" borderId="40" xfId="0" applyNumberFormat="1" applyFont="1" applyFill="1" applyBorder="1" applyAlignment="1">
      <alignment horizontal="center" vertical="center" wrapText="1"/>
    </xf>
    <xf numFmtId="0" fontId="36" fillId="3" borderId="6" xfId="0" applyFont="1" applyFill="1" applyBorder="1" applyAlignment="1">
      <alignment horizontal="center" vertical="center"/>
    </xf>
    <xf numFmtId="164" fontId="5" fillId="3" borderId="6" xfId="0" applyNumberFormat="1" applyFont="1" applyFill="1" applyBorder="1" applyAlignment="1">
      <alignment horizontal="center" vertical="center"/>
    </xf>
    <xf numFmtId="164" fontId="13" fillId="3" borderId="7" xfId="0" applyNumberFormat="1" applyFont="1" applyFill="1" applyBorder="1" applyAlignment="1">
      <alignment horizontal="center" vertical="center" wrapText="1"/>
    </xf>
    <xf numFmtId="0" fontId="4" fillId="3" borderId="21" xfId="0" applyFont="1" applyFill="1" applyBorder="1" applyAlignment="1">
      <alignment horizontal="right"/>
    </xf>
    <xf numFmtId="0" fontId="5" fillId="3" borderId="0" xfId="0" applyFont="1" applyFill="1" applyBorder="1" applyAlignment="1">
      <alignment horizontal="right" vertical="center"/>
    </xf>
    <xf numFmtId="0" fontId="4" fillId="3" borderId="9" xfId="0" applyFont="1" applyFill="1" applyBorder="1" applyAlignment="1">
      <alignment horizontal="right"/>
    </xf>
    <xf numFmtId="0" fontId="22" fillId="3" borderId="5" xfId="0" applyFont="1" applyFill="1" applyBorder="1"/>
    <xf numFmtId="0" fontId="4" fillId="3" borderId="5" xfId="0" applyFont="1" applyFill="1" applyBorder="1" applyAlignment="1">
      <alignment horizontal="right"/>
    </xf>
    <xf numFmtId="0" fontId="4" fillId="16" borderId="7" xfId="0" applyFont="1" applyFill="1" applyBorder="1" applyAlignment="1">
      <alignment horizontal="center" vertical="center"/>
    </xf>
    <xf numFmtId="0" fontId="23" fillId="19" borderId="21" xfId="0" applyFont="1" applyFill="1" applyBorder="1" applyAlignment="1">
      <alignment horizontal="center" vertical="center" textRotation="90"/>
    </xf>
    <xf numFmtId="0" fontId="4" fillId="3" borderId="21" xfId="0" applyFont="1" applyFill="1" applyBorder="1" applyAlignment="1">
      <alignment horizontal="left" vertical="center"/>
    </xf>
    <xf numFmtId="164" fontId="4" fillId="3" borderId="1" xfId="0" applyNumberFormat="1" applyFont="1" applyFill="1" applyBorder="1" applyAlignment="1">
      <alignment horizontal="center" vertical="center"/>
    </xf>
    <xf numFmtId="164" fontId="4" fillId="3" borderId="5" xfId="0" applyNumberFormat="1" applyFont="1" applyFill="1" applyBorder="1"/>
    <xf numFmtId="0" fontId="11" fillId="11" borderId="1" xfId="0" applyFont="1" applyFill="1" applyBorder="1" applyAlignment="1">
      <alignment horizontal="center" vertical="center" wrapText="1"/>
    </xf>
    <xf numFmtId="0" fontId="4" fillId="3" borderId="2" xfId="0" applyFont="1" applyFill="1" applyBorder="1"/>
    <xf numFmtId="0" fontId="4" fillId="3" borderId="4" xfId="0" applyFont="1" applyFill="1" applyBorder="1"/>
    <xf numFmtId="2" fontId="16" fillId="3" borderId="1" xfId="0" applyNumberFormat="1" applyFont="1" applyFill="1" applyBorder="1" applyAlignment="1">
      <alignment horizontal="center" vertical="center"/>
    </xf>
    <xf numFmtId="2" fontId="16" fillId="3" borderId="8" xfId="0" applyNumberFormat="1" applyFont="1" applyFill="1" applyBorder="1" applyAlignment="1">
      <alignment horizontal="center" vertical="center"/>
    </xf>
    <xf numFmtId="2" fontId="16" fillId="3" borderId="11" xfId="0" applyNumberFormat="1" applyFont="1" applyFill="1" applyBorder="1" applyAlignment="1">
      <alignment horizontal="center" vertical="center"/>
    </xf>
    <xf numFmtId="0" fontId="5" fillId="8" borderId="8" xfId="0" applyFont="1" applyFill="1" applyBorder="1" applyAlignment="1" applyProtection="1">
      <alignment vertical="center"/>
      <protection locked="0"/>
    </xf>
    <xf numFmtId="0" fontId="5" fillId="8" borderId="1" xfId="0" applyFont="1" applyFill="1" applyBorder="1" applyAlignment="1" applyProtection="1">
      <alignment vertical="center"/>
      <protection locked="0"/>
    </xf>
    <xf numFmtId="0" fontId="5" fillId="8" borderId="11" xfId="0" applyFont="1" applyFill="1" applyBorder="1" applyAlignment="1" applyProtection="1">
      <alignment vertical="center"/>
      <protection locked="0"/>
    </xf>
    <xf numFmtId="0" fontId="25" fillId="8" borderId="1" xfId="0" applyFont="1" applyFill="1" applyBorder="1" applyAlignment="1" applyProtection="1">
      <alignment vertical="center"/>
      <protection locked="0"/>
    </xf>
    <xf numFmtId="0" fontId="5" fillId="16" borderId="8" xfId="0" applyFont="1" applyFill="1" applyBorder="1" applyAlignment="1">
      <alignment vertical="center"/>
    </xf>
    <xf numFmtId="0" fontId="5" fillId="16" borderId="1" xfId="0" applyFont="1" applyFill="1" applyBorder="1" applyAlignment="1">
      <alignment vertical="center"/>
    </xf>
    <xf numFmtId="0" fontId="5" fillId="16" borderId="11" xfId="0" applyFont="1" applyFill="1" applyBorder="1" applyAlignment="1">
      <alignment vertical="center"/>
    </xf>
    <xf numFmtId="164" fontId="16" fillId="16" borderId="8" xfId="0" applyNumberFormat="1" applyFont="1" applyFill="1" applyBorder="1" applyAlignment="1">
      <alignment vertical="center"/>
    </xf>
    <xf numFmtId="164" fontId="16" fillId="16" borderId="1" xfId="0" applyNumberFormat="1" applyFont="1" applyFill="1" applyBorder="1" applyAlignment="1">
      <alignment vertical="center"/>
    </xf>
    <xf numFmtId="164" fontId="16" fillId="16" borderId="11" xfId="0" applyNumberFormat="1" applyFont="1" applyFill="1" applyBorder="1" applyAlignment="1">
      <alignment vertical="center"/>
    </xf>
    <xf numFmtId="0" fontId="5" fillId="16" borderId="4" xfId="0" applyFont="1" applyFill="1" applyBorder="1" applyAlignment="1">
      <alignment horizontal="left" vertical="center" wrapText="1"/>
    </xf>
    <xf numFmtId="0" fontId="5" fillId="16" borderId="23" xfId="0" applyFont="1" applyFill="1" applyBorder="1" applyAlignment="1">
      <alignment horizontal="left" vertical="center" wrapText="1"/>
    </xf>
    <xf numFmtId="0" fontId="5" fillId="16" borderId="33" xfId="0" applyFont="1" applyFill="1" applyBorder="1" applyAlignment="1">
      <alignment horizontal="left" vertical="center"/>
    </xf>
    <xf numFmtId="0" fontId="5" fillId="16" borderId="4" xfId="0" applyFont="1" applyFill="1" applyBorder="1" applyAlignment="1">
      <alignment horizontal="left" vertical="center"/>
    </xf>
    <xf numFmtId="0" fontId="5" fillId="16" borderId="22" xfId="0" applyFont="1" applyFill="1" applyBorder="1" applyAlignment="1">
      <alignment horizontal="left" vertical="center"/>
    </xf>
    <xf numFmtId="0" fontId="4" fillId="3" borderId="0" xfId="0" applyFont="1" applyFill="1" applyBorder="1" applyAlignment="1">
      <alignment horizontal="left" vertical="top" wrapText="1"/>
    </xf>
    <xf numFmtId="0" fontId="10" fillId="3" borderId="0" xfId="0" applyFont="1" applyFill="1" applyAlignment="1">
      <alignment horizontal="left"/>
    </xf>
    <xf numFmtId="0" fontId="7" fillId="3" borderId="0" xfId="0" applyFont="1" applyFill="1" applyAlignment="1">
      <alignment horizontal="left" vertical="top" wrapText="1"/>
    </xf>
    <xf numFmtId="0" fontId="4" fillId="2" borderId="8"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9" fillId="3" borderId="9" xfId="0" applyFont="1" applyFill="1" applyBorder="1" applyAlignment="1">
      <alignment vertical="center" wrapText="1"/>
    </xf>
    <xf numFmtId="0" fontId="4" fillId="3" borderId="19" xfId="0" applyFont="1" applyFill="1" applyBorder="1" applyAlignment="1">
      <alignment horizontal="right"/>
    </xf>
    <xf numFmtId="0" fontId="13" fillId="3" borderId="19"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0" xfId="0" applyFont="1" applyFill="1" applyAlignment="1">
      <alignment horizontal="center" vertical="center" wrapText="1"/>
    </xf>
    <xf numFmtId="1" fontId="13" fillId="3" borderId="1"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0" fontId="11" fillId="3" borderId="0" xfId="0" applyFont="1" applyFill="1" applyBorder="1" applyAlignment="1">
      <alignment horizontal="right" vertical="top" wrapText="1"/>
    </xf>
    <xf numFmtId="164" fontId="38" fillId="3" borderId="1" xfId="0" applyNumberFormat="1" applyFont="1" applyFill="1" applyBorder="1" applyAlignment="1">
      <alignment horizontal="center" vertical="center" wrapText="1"/>
    </xf>
    <xf numFmtId="164" fontId="39" fillId="3" borderId="6" xfId="0" applyNumberFormat="1" applyFont="1" applyFill="1" applyBorder="1" applyAlignment="1">
      <alignment horizontal="center" vertical="center" wrapText="1"/>
    </xf>
    <xf numFmtId="164" fontId="39" fillId="14" borderId="6" xfId="0" applyNumberFormat="1"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2" borderId="0" xfId="0" applyFont="1" applyFill="1" applyAlignment="1">
      <alignment horizontal="center" vertical="center" wrapText="1"/>
    </xf>
    <xf numFmtId="0" fontId="4" fillId="3" borderId="8"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164" fontId="14" fillId="4" borderId="1" xfId="0" applyNumberFormat="1" applyFont="1" applyFill="1" applyBorder="1" applyAlignment="1" applyProtection="1">
      <alignment horizontal="center" vertical="center"/>
      <protection locked="0"/>
    </xf>
    <xf numFmtId="164" fontId="14" fillId="7" borderId="1" xfId="0" applyNumberFormat="1" applyFont="1" applyFill="1" applyBorder="1" applyAlignment="1" applyProtection="1">
      <alignment horizontal="center" vertical="center"/>
      <protection locked="0"/>
    </xf>
    <xf numFmtId="164" fontId="14" fillId="15" borderId="1" xfId="0" applyNumberFormat="1" applyFont="1" applyFill="1" applyBorder="1" applyAlignment="1" applyProtection="1">
      <alignment horizontal="center" vertical="center"/>
      <protection locked="0"/>
    </xf>
    <xf numFmtId="164" fontId="14" fillId="4" borderId="11" xfId="0" applyNumberFormat="1" applyFont="1" applyFill="1" applyBorder="1" applyAlignment="1" applyProtection="1">
      <alignment horizontal="center" vertical="center"/>
      <protection locked="0"/>
    </xf>
    <xf numFmtId="164" fontId="14" fillId="7" borderId="11" xfId="0" applyNumberFormat="1" applyFont="1" applyFill="1" applyBorder="1" applyAlignment="1" applyProtection="1">
      <alignment horizontal="center" vertical="center"/>
      <protection locked="0"/>
    </xf>
    <xf numFmtId="164" fontId="14" fillId="15" borderId="11" xfId="0" applyNumberFormat="1" applyFont="1" applyFill="1" applyBorder="1" applyAlignment="1" applyProtection="1">
      <alignment horizontal="center" vertical="center"/>
      <protection locked="0"/>
    </xf>
    <xf numFmtId="164" fontId="14" fillId="4" borderId="8" xfId="0" applyNumberFormat="1" applyFont="1" applyFill="1" applyBorder="1" applyAlignment="1" applyProtection="1">
      <alignment horizontal="center" vertical="center"/>
      <protection locked="0"/>
    </xf>
    <xf numFmtId="164" fontId="14" fillId="7" borderId="8" xfId="0" applyNumberFormat="1" applyFont="1" applyFill="1" applyBorder="1" applyAlignment="1" applyProtection="1">
      <alignment horizontal="center" vertical="center"/>
      <protection locked="0"/>
    </xf>
    <xf numFmtId="164" fontId="14" fillId="15" borderId="8" xfId="0" applyNumberFormat="1" applyFont="1" applyFill="1" applyBorder="1" applyAlignment="1" applyProtection="1">
      <alignment horizontal="center" vertical="center"/>
      <protection locked="0"/>
    </xf>
    <xf numFmtId="164" fontId="14" fillId="5" borderId="1" xfId="0" applyNumberFormat="1" applyFont="1" applyFill="1" applyBorder="1" applyAlignment="1" applyProtection="1">
      <alignment horizontal="center" vertical="center" wrapText="1"/>
      <protection locked="0"/>
    </xf>
    <xf numFmtId="164" fontId="14" fillId="6" borderId="1" xfId="0" applyNumberFormat="1" applyFont="1" applyFill="1" applyBorder="1" applyAlignment="1" applyProtection="1">
      <alignment horizontal="center" vertical="center" wrapText="1"/>
      <protection locked="0"/>
    </xf>
    <xf numFmtId="164" fontId="14" fillId="14" borderId="1" xfId="0" applyNumberFormat="1" applyFont="1" applyFill="1" applyBorder="1" applyAlignment="1" applyProtection="1">
      <alignment horizontal="center" vertical="center" wrapText="1"/>
      <protection locked="0"/>
    </xf>
    <xf numFmtId="1" fontId="14" fillId="8" borderId="1" xfId="0" applyNumberFormat="1" applyFont="1" applyFill="1" applyBorder="1" applyAlignment="1" applyProtection="1">
      <alignment horizontal="center" vertical="center"/>
      <protection locked="0"/>
    </xf>
    <xf numFmtId="164" fontId="14" fillId="8" borderId="1" xfId="0" applyNumberFormat="1" applyFont="1" applyFill="1" applyBorder="1" applyAlignment="1" applyProtection="1">
      <alignment horizontal="center" vertical="center"/>
      <protection locked="0"/>
    </xf>
    <xf numFmtId="1" fontId="14" fillId="8" borderId="11" xfId="0" applyNumberFormat="1" applyFont="1" applyFill="1" applyBorder="1" applyAlignment="1" applyProtection="1">
      <alignment horizontal="center" vertical="center"/>
      <protection locked="0"/>
    </xf>
    <xf numFmtId="164" fontId="14" fillId="8" borderId="11" xfId="0" applyNumberFormat="1" applyFont="1" applyFill="1" applyBorder="1" applyAlignment="1" applyProtection="1">
      <alignment horizontal="center" vertical="center"/>
      <protection locked="0"/>
    </xf>
    <xf numFmtId="1" fontId="14" fillId="8" borderId="8" xfId="0" applyNumberFormat="1" applyFont="1" applyFill="1" applyBorder="1" applyAlignment="1" applyProtection="1">
      <alignment horizontal="center" vertical="center"/>
      <protection locked="0"/>
    </xf>
    <xf numFmtId="164" fontId="14" fillId="8" borderId="8" xfId="0" applyNumberFormat="1" applyFont="1" applyFill="1" applyBorder="1" applyAlignment="1" applyProtection="1">
      <alignment horizontal="center" vertical="center"/>
      <protection locked="0"/>
    </xf>
    <xf numFmtId="1" fontId="14" fillId="8" borderId="1" xfId="0" quotePrefix="1" applyNumberFormat="1" applyFont="1" applyFill="1" applyBorder="1" applyAlignment="1" applyProtection="1">
      <alignment horizontal="center" vertical="center"/>
      <protection locked="0"/>
    </xf>
    <xf numFmtId="9" fontId="4" fillId="8" borderId="1" xfId="146"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5" fillId="8" borderId="39" xfId="0" applyFont="1" applyFill="1" applyBorder="1" applyAlignment="1" applyProtection="1">
      <alignment horizontal="center" vertical="center" wrapText="1"/>
      <protection locked="0"/>
    </xf>
    <xf numFmtId="0" fontId="5" fillId="8" borderId="39" xfId="0" applyFont="1" applyFill="1" applyBorder="1" applyAlignment="1" applyProtection="1">
      <alignment horizontal="center" vertical="center"/>
      <protection locked="0"/>
    </xf>
    <xf numFmtId="2" fontId="4" fillId="8" borderId="8" xfId="0" applyNumberFormat="1" applyFont="1" applyFill="1" applyBorder="1" applyAlignment="1" applyProtection="1">
      <alignment horizontal="center" vertical="center" wrapText="1"/>
      <protection locked="0"/>
    </xf>
    <xf numFmtId="2" fontId="4" fillId="8" borderId="8" xfId="0" applyNumberFormat="1" applyFont="1" applyFill="1" applyBorder="1" applyAlignment="1" applyProtection="1">
      <alignment horizontal="center" vertical="center"/>
      <protection locked="0"/>
    </xf>
    <xf numFmtId="2" fontId="4" fillId="8" borderId="10" xfId="0" applyNumberFormat="1" applyFont="1" applyFill="1" applyBorder="1" applyAlignment="1" applyProtection="1">
      <alignment horizontal="center" vertical="center"/>
      <protection locked="0"/>
    </xf>
    <xf numFmtId="164" fontId="4" fillId="8" borderId="1" xfId="0" applyNumberFormat="1" applyFont="1" applyFill="1" applyBorder="1" applyAlignment="1" applyProtection="1">
      <alignment horizontal="center" vertical="center"/>
      <protection locked="0"/>
    </xf>
    <xf numFmtId="164" fontId="4" fillId="8" borderId="2" xfId="0" applyNumberFormat="1" applyFont="1" applyFill="1" applyBorder="1" applyAlignment="1" applyProtection="1">
      <alignment horizontal="center" vertical="center"/>
      <protection locked="0"/>
    </xf>
    <xf numFmtId="0" fontId="4" fillId="8" borderId="2" xfId="0" applyFont="1" applyFill="1" applyBorder="1" applyAlignment="1" applyProtection="1">
      <alignment horizontal="center" vertical="center"/>
      <protection locked="0"/>
    </xf>
    <xf numFmtId="0" fontId="4" fillId="8" borderId="8" xfId="0" applyFont="1" applyFill="1" applyBorder="1" applyAlignment="1" applyProtection="1">
      <alignment horizontal="center" vertical="center"/>
      <protection locked="0"/>
    </xf>
    <xf numFmtId="0" fontId="4" fillId="8" borderId="10" xfId="0" applyFont="1" applyFill="1" applyBorder="1" applyAlignment="1" applyProtection="1">
      <alignment horizontal="center" vertical="center"/>
      <protection locked="0"/>
    </xf>
    <xf numFmtId="9" fontId="4" fillId="8" borderId="29" xfId="0" applyNumberFormat="1" applyFont="1" applyFill="1" applyBorder="1" applyAlignment="1" applyProtection="1">
      <alignment horizontal="center" vertical="center" wrapText="1"/>
      <protection locked="0"/>
    </xf>
    <xf numFmtId="9" fontId="4" fillId="8" borderId="34" xfId="0" applyNumberFormat="1" applyFont="1" applyFill="1" applyBorder="1" applyAlignment="1" applyProtection="1">
      <alignment horizontal="center" vertical="center" wrapText="1"/>
      <protection locked="0"/>
    </xf>
    <xf numFmtId="9" fontId="4" fillId="8" borderId="30" xfId="0" applyNumberFormat="1" applyFont="1" applyFill="1" applyBorder="1" applyAlignment="1" applyProtection="1">
      <alignment horizontal="center" vertical="center" wrapText="1"/>
      <protection locked="0"/>
    </xf>
    <xf numFmtId="9" fontId="4" fillId="8" borderId="35" xfId="0" applyNumberFormat="1" applyFont="1" applyFill="1" applyBorder="1" applyAlignment="1" applyProtection="1">
      <alignment horizontal="center" vertical="center" wrapText="1"/>
      <protection locked="0"/>
    </xf>
    <xf numFmtId="9" fontId="4" fillId="8" borderId="31" xfId="0" applyNumberFormat="1" applyFont="1" applyFill="1" applyBorder="1" applyAlignment="1" applyProtection="1">
      <alignment horizontal="center" vertical="center" wrapText="1"/>
      <protection locked="0"/>
    </xf>
    <xf numFmtId="9" fontId="4" fillId="8" borderId="36" xfId="0" applyNumberFormat="1" applyFont="1" applyFill="1" applyBorder="1" applyAlignment="1" applyProtection="1">
      <alignment horizontal="center" vertical="center" wrapText="1"/>
      <protection locked="0"/>
    </xf>
    <xf numFmtId="9" fontId="4" fillId="8" borderId="32" xfId="0" applyNumberFormat="1" applyFont="1" applyFill="1" applyBorder="1" applyAlignment="1" applyProtection="1">
      <alignment horizontal="center" vertical="center" wrapText="1"/>
      <protection locked="0"/>
    </xf>
    <xf numFmtId="9" fontId="4" fillId="8" borderId="37" xfId="0" applyNumberFormat="1" applyFont="1" applyFill="1" applyBorder="1" applyAlignment="1" applyProtection="1">
      <alignment horizontal="center" vertical="center" wrapText="1"/>
      <protection locked="0"/>
    </xf>
    <xf numFmtId="0" fontId="5" fillId="11" borderId="28"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xf>
    <xf numFmtId="0" fontId="40" fillId="3" borderId="10" xfId="0" applyFont="1" applyFill="1" applyBorder="1" applyAlignment="1">
      <alignment horizontal="center" vertical="center"/>
    </xf>
    <xf numFmtId="0" fontId="40" fillId="3" borderId="0" xfId="0" applyFont="1" applyFill="1" applyBorder="1" applyAlignment="1">
      <alignment horizontal="center" vertical="center"/>
    </xf>
    <xf numFmtId="0" fontId="41" fillId="3" borderId="0" xfId="0" applyFont="1" applyFill="1" applyBorder="1" applyAlignment="1">
      <alignment vertical="top" wrapText="1"/>
    </xf>
    <xf numFmtId="0" fontId="41" fillId="3" borderId="0" xfId="0" applyFont="1" applyFill="1" applyBorder="1" applyAlignment="1">
      <alignment horizontal="center" vertical="center"/>
    </xf>
    <xf numFmtId="0" fontId="42" fillId="3" borderId="0" xfId="0" applyFont="1" applyFill="1" applyBorder="1" applyAlignment="1">
      <alignment vertical="center"/>
    </xf>
    <xf numFmtId="0" fontId="4" fillId="3" borderId="19" xfId="0" applyFont="1" applyFill="1" applyBorder="1" applyAlignment="1">
      <alignment horizontal="center"/>
    </xf>
    <xf numFmtId="0" fontId="4" fillId="3" borderId="0" xfId="0" applyFont="1" applyFill="1" applyBorder="1" applyAlignment="1">
      <alignment horizontal="left" wrapText="1"/>
    </xf>
    <xf numFmtId="0" fontId="30" fillId="3" borderId="0" xfId="0" applyFont="1" applyFill="1" applyBorder="1" applyAlignment="1">
      <alignment horizontal="left" vertical="top" wrapText="1"/>
    </xf>
    <xf numFmtId="0" fontId="17" fillId="3" borderId="0" xfId="0" applyFont="1" applyFill="1" applyBorder="1" applyAlignment="1">
      <alignment horizontal="left"/>
    </xf>
    <xf numFmtId="0" fontId="14" fillId="3" borderId="0" xfId="0" applyFont="1" applyFill="1" applyBorder="1" applyAlignment="1">
      <alignment horizontal="left" wrapText="1"/>
    </xf>
    <xf numFmtId="0" fontId="4" fillId="3" borderId="0" xfId="0" applyFont="1" applyFill="1" applyBorder="1" applyAlignment="1">
      <alignment horizontal="left" vertical="top" wrapText="1"/>
    </xf>
    <xf numFmtId="0" fontId="10" fillId="3" borderId="0" xfId="0" applyFont="1" applyFill="1" applyAlignment="1">
      <alignment horizontal="left"/>
    </xf>
    <xf numFmtId="0" fontId="7" fillId="3" borderId="0" xfId="0" applyFont="1" applyFill="1" applyAlignment="1">
      <alignment horizontal="left" vertical="top" wrapText="1"/>
    </xf>
    <xf numFmtId="0" fontId="5" fillId="12" borderId="20" xfId="0" applyFont="1" applyFill="1" applyBorder="1" applyAlignment="1">
      <alignment horizontal="center" vertical="center"/>
    </xf>
    <xf numFmtId="0" fontId="5" fillId="12" borderId="4" xfId="0" applyFont="1" applyFill="1" applyBorder="1" applyAlignment="1">
      <alignment horizontal="center" vertical="center"/>
    </xf>
    <xf numFmtId="0" fontId="13" fillId="3" borderId="9" xfId="0" applyFont="1" applyFill="1" applyBorder="1" applyAlignment="1">
      <alignment horizontal="left" vertical="top" wrapText="1"/>
    </xf>
    <xf numFmtId="0" fontId="13" fillId="3" borderId="1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2" xfId="0" applyFont="1" applyFill="1" applyBorder="1" applyAlignment="1">
      <alignment horizontal="left" vertical="top" wrapText="1"/>
    </xf>
    <xf numFmtId="0" fontId="12" fillId="11" borderId="7" xfId="0" applyFont="1" applyFill="1" applyBorder="1" applyAlignment="1" applyProtection="1">
      <alignment horizontal="center" vertical="center" textRotation="90"/>
    </xf>
    <xf numFmtId="0" fontId="12" fillId="11" borderId="13" xfId="0" applyFont="1" applyFill="1" applyBorder="1" applyAlignment="1" applyProtection="1">
      <alignment horizontal="center" vertical="center" textRotation="90"/>
    </xf>
    <xf numFmtId="0" fontId="12" fillId="11" borderId="14" xfId="0" applyFont="1" applyFill="1" applyBorder="1" applyAlignment="1" applyProtection="1">
      <alignment horizontal="center" vertical="center" textRotation="90"/>
    </xf>
    <xf numFmtId="0" fontId="12" fillId="11" borderId="18" xfId="0" applyFont="1" applyFill="1" applyBorder="1" applyAlignment="1" applyProtection="1">
      <alignment horizontal="center" vertical="center" textRotation="90"/>
    </xf>
    <xf numFmtId="0" fontId="12" fillId="11" borderId="8" xfId="0" applyFont="1" applyFill="1" applyBorder="1" applyAlignment="1" applyProtection="1">
      <alignment horizontal="center" vertical="center" textRotation="90"/>
    </xf>
    <xf numFmtId="0" fontId="9" fillId="13" borderId="2" xfId="0" applyFont="1" applyFill="1" applyBorder="1" applyAlignment="1">
      <alignment horizontal="center" vertical="center"/>
    </xf>
    <xf numFmtId="0" fontId="9" fillId="13" borderId="3" xfId="0" applyFont="1" applyFill="1" applyBorder="1" applyAlignment="1">
      <alignment horizontal="center" vertical="center"/>
    </xf>
    <xf numFmtId="0" fontId="9" fillId="13" borderId="4" xfId="0" applyFont="1" applyFill="1" applyBorder="1" applyAlignment="1">
      <alignment horizontal="center" vertical="center"/>
    </xf>
    <xf numFmtId="0" fontId="33" fillId="11" borderId="7" xfId="0" applyFont="1" applyFill="1" applyBorder="1" applyAlignment="1">
      <alignment horizontal="center" vertical="center"/>
    </xf>
    <xf numFmtId="0" fontId="33" fillId="11" borderId="8" xfId="0" applyFont="1" applyFill="1" applyBorder="1" applyAlignment="1">
      <alignment horizontal="center" vertical="center"/>
    </xf>
    <xf numFmtId="0" fontId="12" fillId="8" borderId="7" xfId="0" applyFont="1" applyFill="1" applyBorder="1" applyAlignment="1" applyProtection="1">
      <alignment horizontal="center" vertical="center"/>
      <protection locked="0"/>
    </xf>
    <xf numFmtId="0" fontId="12" fillId="8" borderId="8" xfId="0" applyFont="1" applyFill="1" applyBorder="1" applyAlignment="1" applyProtection="1">
      <alignment horizontal="center" vertical="center"/>
      <protection locked="0"/>
    </xf>
    <xf numFmtId="0" fontId="9" fillId="13" borderId="2" xfId="0" applyFont="1" applyFill="1" applyBorder="1" applyAlignment="1" applyProtection="1">
      <alignment horizontal="center" vertical="center"/>
    </xf>
    <xf numFmtId="0" fontId="9" fillId="13" borderId="3" xfId="0" applyFont="1" applyFill="1" applyBorder="1" applyAlignment="1" applyProtection="1">
      <alignment horizontal="center" vertical="center"/>
    </xf>
    <xf numFmtId="0" fontId="9" fillId="13" borderId="4" xfId="0" applyFont="1" applyFill="1" applyBorder="1" applyAlignment="1" applyProtection="1">
      <alignment horizontal="center" vertical="center"/>
    </xf>
    <xf numFmtId="0" fontId="12" fillId="17" borderId="13" xfId="0" applyFont="1" applyFill="1" applyBorder="1" applyAlignment="1">
      <alignment horizontal="center" vertical="center" textRotation="90"/>
    </xf>
    <xf numFmtId="0" fontId="12" fillId="17" borderId="8" xfId="0" applyFont="1" applyFill="1" applyBorder="1" applyAlignment="1">
      <alignment horizontal="center" vertical="center" textRotation="90"/>
    </xf>
    <xf numFmtId="0" fontId="5" fillId="12" borderId="2" xfId="0" applyFont="1" applyFill="1" applyBorder="1" applyAlignment="1">
      <alignment horizontal="center" vertical="center"/>
    </xf>
    <xf numFmtId="0" fontId="19" fillId="3" borderId="0" xfId="0" applyFont="1" applyFill="1" applyBorder="1" applyAlignment="1">
      <alignment horizontal="left" vertical="top" wrapText="1"/>
    </xf>
    <xf numFmtId="0" fontId="12" fillId="17" borderId="7" xfId="0" applyFont="1" applyFill="1" applyBorder="1" applyAlignment="1">
      <alignment horizontal="center" vertical="center" textRotation="90"/>
    </xf>
    <xf numFmtId="0" fontId="12" fillId="17" borderId="14" xfId="0" applyFont="1" applyFill="1" applyBorder="1" applyAlignment="1">
      <alignment horizontal="center" vertical="center" textRotation="90"/>
    </xf>
    <xf numFmtId="0" fontId="11" fillId="17" borderId="7"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10" fillId="3" borderId="0" xfId="0" applyFont="1" applyFill="1" applyBorder="1" applyAlignment="1">
      <alignment horizontal="left"/>
    </xf>
    <xf numFmtId="0" fontId="5" fillId="2" borderId="0" xfId="0" applyFont="1" applyFill="1" applyBorder="1" applyAlignment="1">
      <alignment horizontal="center" vertical="center"/>
    </xf>
    <xf numFmtId="0" fontId="13" fillId="3" borderId="22"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23" fillId="18" borderId="7" xfId="0" applyFont="1" applyFill="1" applyBorder="1" applyAlignment="1">
      <alignment horizontal="center" vertical="center" textRotation="90"/>
    </xf>
    <xf numFmtId="0" fontId="23" fillId="18" borderId="13" xfId="0" applyFont="1" applyFill="1" applyBorder="1" applyAlignment="1">
      <alignment horizontal="center" vertical="center" textRotation="90"/>
    </xf>
    <xf numFmtId="0" fontId="23" fillId="18" borderId="15" xfId="0" applyFont="1" applyFill="1" applyBorder="1" applyAlignment="1">
      <alignment horizontal="center" vertical="center" textRotation="90"/>
    </xf>
    <xf numFmtId="0" fontId="23" fillId="18" borderId="17" xfId="0" applyFont="1" applyFill="1" applyBorder="1" applyAlignment="1">
      <alignment horizontal="center" vertical="center" textRotation="90"/>
    </xf>
    <xf numFmtId="0" fontId="23" fillId="18" borderId="16" xfId="0" applyFont="1" applyFill="1" applyBorder="1" applyAlignment="1">
      <alignment horizontal="center" vertical="center" textRotation="90"/>
    </xf>
    <xf numFmtId="0" fontId="13" fillId="3" borderId="9" xfId="0" applyFont="1" applyFill="1" applyBorder="1" applyAlignment="1">
      <alignment horizontal="left" wrapText="1"/>
    </xf>
    <xf numFmtId="0" fontId="13" fillId="3" borderId="12" xfId="0" applyFont="1" applyFill="1" applyBorder="1" applyAlignment="1">
      <alignment horizontal="left" wrapText="1"/>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9" fillId="13" borderId="1"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37" fillId="17" borderId="20" xfId="0" applyFont="1" applyFill="1" applyBorder="1" applyAlignment="1">
      <alignment horizontal="center" vertical="center" wrapText="1"/>
    </xf>
    <xf numFmtId="0" fontId="37" fillId="17" borderId="21" xfId="0" applyFont="1" applyFill="1" applyBorder="1" applyAlignment="1">
      <alignment horizontal="center" vertical="center" wrapText="1"/>
    </xf>
    <xf numFmtId="0" fontId="37" fillId="17" borderId="22" xfId="0" applyFont="1" applyFill="1" applyBorder="1" applyAlignment="1">
      <alignment horizontal="center" vertical="center" wrapText="1"/>
    </xf>
    <xf numFmtId="0" fontId="23" fillId="18" borderId="18" xfId="0" applyFont="1" applyFill="1" applyBorder="1" applyAlignment="1">
      <alignment horizontal="center" vertical="center" textRotation="90"/>
    </xf>
    <xf numFmtId="0" fontId="10" fillId="3" borderId="0" xfId="0" applyFont="1" applyFill="1" applyBorder="1" applyAlignment="1">
      <alignment horizontal="left" vertical="top"/>
    </xf>
    <xf numFmtId="0" fontId="5" fillId="3" borderId="0" xfId="0" applyFont="1" applyFill="1" applyBorder="1" applyAlignment="1">
      <alignment horizontal="right" vertical="center"/>
    </xf>
    <xf numFmtId="0" fontId="12" fillId="17" borderId="25" xfId="0" applyFont="1" applyFill="1" applyBorder="1" applyAlignment="1">
      <alignment horizontal="center" vertical="center"/>
    </xf>
    <xf numFmtId="0" fontId="12" fillId="17" borderId="26" xfId="0" applyFont="1" applyFill="1" applyBorder="1" applyAlignment="1">
      <alignment horizontal="center" vertical="center"/>
    </xf>
    <xf numFmtId="0" fontId="12" fillId="17" borderId="27" xfId="0" applyFont="1" applyFill="1" applyBorder="1" applyAlignment="1">
      <alignment horizontal="center" vertical="center"/>
    </xf>
    <xf numFmtId="0" fontId="9" fillId="13" borderId="19" xfId="0" applyFont="1" applyFill="1" applyBorder="1" applyAlignment="1">
      <alignment horizontal="center" vertical="center"/>
    </xf>
    <xf numFmtId="0" fontId="9" fillId="13" borderId="0" xfId="0" applyFont="1" applyFill="1" applyBorder="1" applyAlignment="1">
      <alignment horizontal="center" vertical="center"/>
    </xf>
    <xf numFmtId="0" fontId="43" fillId="3" borderId="0" xfId="0" applyFont="1" applyFill="1" applyBorder="1" applyAlignment="1">
      <alignment horizontal="left" vertical="top" wrapText="1"/>
    </xf>
    <xf numFmtId="0" fontId="41" fillId="3" borderId="0" xfId="0" applyFont="1" applyFill="1" applyBorder="1" applyAlignment="1">
      <alignment horizontal="left" vertical="top" wrapText="1"/>
    </xf>
  </cellXfs>
  <cellStyles count="1351">
    <cellStyle name="Currency" xfId="145"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Normal" xfId="0" builtinId="0"/>
    <cellStyle name="Percent" xfId="146" builtinId="5"/>
  </cellStyles>
  <dxfs count="24">
    <dxf>
      <font>
        <color theme="6" tint="0.79998168889431442"/>
      </font>
    </dxf>
    <dxf>
      <font>
        <color theme="7" tint="0.79998168889431442"/>
      </font>
    </dxf>
    <dxf>
      <font>
        <color theme="5" tint="0.79998168889431442"/>
      </font>
    </dxf>
    <dxf>
      <font>
        <color theme="3" tint="0.79998168889431442"/>
      </font>
    </dxf>
    <dxf>
      <font>
        <color theme="7" tint="0.79998168889431442"/>
      </font>
    </dxf>
    <dxf>
      <font>
        <color rgb="FF9C0006"/>
      </font>
      <fill>
        <patternFill>
          <bgColor rgb="FFFFC7CE"/>
        </patternFill>
      </fill>
    </dxf>
    <dxf>
      <font>
        <color theme="0"/>
      </font>
    </dxf>
    <dxf>
      <font>
        <color theme="0"/>
      </font>
    </dxf>
    <dxf>
      <font>
        <color theme="0" tint="-4.9989318521683403E-2"/>
      </font>
    </dxf>
    <dxf>
      <font>
        <color theme="0"/>
      </font>
    </dxf>
    <dxf>
      <font>
        <color theme="0"/>
      </font>
    </dxf>
    <dxf>
      <font>
        <color rgb="FFFBEC69"/>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3" tint="0.79998168889431442"/>
      </font>
    </dxf>
    <dxf>
      <font>
        <color theme="0" tint="-4.9989318521683403E-2"/>
      </font>
    </dxf>
    <dxf>
      <font>
        <color theme="6" tint="0.79998168889431442"/>
      </font>
    </dxf>
    <dxf>
      <font>
        <color theme="7" tint="0.79998168889431442"/>
      </font>
    </dxf>
    <dxf>
      <font>
        <color theme="5" tint="0.79998168889431442"/>
      </font>
    </dxf>
    <dxf>
      <font>
        <color theme="3" tint="0.79998168889431442"/>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Integrated Budgeting Snapshot </a:t>
            </a:r>
          </a:p>
        </c:rich>
      </c:tx>
      <c:overlay val="0"/>
    </c:title>
    <c:autoTitleDeleted val="0"/>
    <c:plotArea>
      <c:layout>
        <c:manualLayout>
          <c:layoutTarget val="inner"/>
          <c:xMode val="edge"/>
          <c:yMode val="edge"/>
          <c:x val="0.13527017533589"/>
          <c:y val="0.104827586206897"/>
          <c:w val="0.74872747365909398"/>
          <c:h val="0.58578821612815601"/>
        </c:manualLayout>
      </c:layout>
      <c:barChart>
        <c:barDir val="col"/>
        <c:grouping val="stacked"/>
        <c:varyColors val="0"/>
        <c:ser>
          <c:idx val="4"/>
          <c:order val="0"/>
          <c:tx>
            <c:v>Staffing</c:v>
          </c:tx>
          <c:invertIfNegative val="0"/>
          <c:cat>
            <c:strRef>
              <c:f>Dashboard!$F$14:$F$28</c:f>
              <c:strCache>
                <c:ptCount val="15"/>
                <c:pt idx="0">
                  <c:v>Media Center</c:v>
                </c:pt>
                <c:pt idx="1">
                  <c:v>Project Lab</c:v>
                </c:pt>
                <c:pt idx="2">
                  <c:v>Visualization Theater</c:v>
                </c:pt>
                <c:pt idx="3">
                  <c:v>Gaming Zone</c:v>
                </c:pt>
                <c:pt idx="4">
                  <c:v>Group Study Space</c:v>
                </c:pt>
                <c:pt idx="5">
                  <c:v>&lt; Insert Space &gt;</c:v>
                </c:pt>
                <c:pt idx="6">
                  <c:v>&lt; Insert Space &gt;</c:v>
                </c:pt>
                <c:pt idx="7">
                  <c:v>&lt; Insert Space &gt;</c:v>
                </c:pt>
                <c:pt idx="8">
                  <c:v>&lt; Insert Space &gt;</c:v>
                </c:pt>
                <c:pt idx="9">
                  <c:v>&lt; Insert Space &gt;</c:v>
                </c:pt>
                <c:pt idx="10">
                  <c:v>Network Infrastructure</c:v>
                </c:pt>
                <c:pt idx="11">
                  <c:v>IT Infrastructure</c:v>
                </c:pt>
                <c:pt idx="12">
                  <c:v>AV Infrastructure</c:v>
                </c:pt>
                <c:pt idx="13">
                  <c:v>&lt; Infrastructure &gt;</c:v>
                </c:pt>
                <c:pt idx="14">
                  <c:v>Other Non-Space-Specific Items</c:v>
                </c:pt>
              </c:strCache>
            </c:strRef>
          </c:cat>
          <c:val>
            <c:numRef>
              <c:f>Dashboard!$K$14:$K$28</c:f>
              <c:numCache>
                <c:formatCode>"$"#,##0</c:formatCode>
                <c:ptCount val="15"/>
                <c:pt idx="0">
                  <c:v>1831531.25</c:v>
                </c:pt>
                <c:pt idx="1">
                  <c:v>2136781.25</c:v>
                </c:pt>
                <c:pt idx="2">
                  <c:v>1832281.25</c:v>
                </c:pt>
                <c:pt idx="3">
                  <c:v>1592281.25</c:v>
                </c:pt>
                <c:pt idx="4">
                  <c:v>1089000</c:v>
                </c:pt>
                <c:pt idx="5">
                  <c:v>0</c:v>
                </c:pt>
                <c:pt idx="6">
                  <c:v>0</c:v>
                </c:pt>
                <c:pt idx="7">
                  <c:v>0</c:v>
                </c:pt>
                <c:pt idx="8">
                  <c:v>0</c:v>
                </c:pt>
                <c:pt idx="9">
                  <c:v>0</c:v>
                </c:pt>
                <c:pt idx="10">
                  <c:v>112500</c:v>
                </c:pt>
                <c:pt idx="11">
                  <c:v>112500</c:v>
                </c:pt>
                <c:pt idx="12">
                  <c:v>56250</c:v>
                </c:pt>
                <c:pt idx="13">
                  <c:v>0</c:v>
                </c:pt>
                <c:pt idx="14">
                  <c:v>0</c:v>
                </c:pt>
              </c:numCache>
            </c:numRef>
          </c:val>
        </c:ser>
        <c:ser>
          <c:idx val="1"/>
          <c:order val="1"/>
          <c:tx>
            <c:v>Tech</c:v>
          </c:tx>
          <c:invertIfNegative val="0"/>
          <c:cat>
            <c:strRef>
              <c:f>Dashboard!$F$14:$F$28</c:f>
              <c:strCache>
                <c:ptCount val="15"/>
                <c:pt idx="0">
                  <c:v>Media Center</c:v>
                </c:pt>
                <c:pt idx="1">
                  <c:v>Project Lab</c:v>
                </c:pt>
                <c:pt idx="2">
                  <c:v>Visualization Theater</c:v>
                </c:pt>
                <c:pt idx="3">
                  <c:v>Gaming Zone</c:v>
                </c:pt>
                <c:pt idx="4">
                  <c:v>Group Study Space</c:v>
                </c:pt>
                <c:pt idx="5">
                  <c:v>&lt; Insert Space &gt;</c:v>
                </c:pt>
                <c:pt idx="6">
                  <c:v>&lt; Insert Space &gt;</c:v>
                </c:pt>
                <c:pt idx="7">
                  <c:v>&lt; Insert Space &gt;</c:v>
                </c:pt>
                <c:pt idx="8">
                  <c:v>&lt; Insert Space &gt;</c:v>
                </c:pt>
                <c:pt idx="9">
                  <c:v>&lt; Insert Space &gt;</c:v>
                </c:pt>
                <c:pt idx="10">
                  <c:v>Network Infrastructure</c:v>
                </c:pt>
                <c:pt idx="11">
                  <c:v>IT Infrastructure</c:v>
                </c:pt>
                <c:pt idx="12">
                  <c:v>AV Infrastructure</c:v>
                </c:pt>
                <c:pt idx="13">
                  <c:v>&lt; Infrastructure &gt;</c:v>
                </c:pt>
                <c:pt idx="14">
                  <c:v>Other Non-Space-Specific Items</c:v>
                </c:pt>
              </c:strCache>
            </c:strRef>
          </c:cat>
          <c:val>
            <c:numRef>
              <c:f>Dashboard!$J$14:$J$28</c:f>
              <c:numCache>
                <c:formatCode>"$"#,##0</c:formatCode>
                <c:ptCount val="15"/>
                <c:pt idx="0">
                  <c:v>1222166.6666666665</c:v>
                </c:pt>
                <c:pt idx="1">
                  <c:v>1477166.6666666667</c:v>
                </c:pt>
                <c:pt idx="2">
                  <c:v>1075166.6666666665</c:v>
                </c:pt>
                <c:pt idx="3">
                  <c:v>975333.33333333326</c:v>
                </c:pt>
                <c:pt idx="4">
                  <c:v>223950</c:v>
                </c:pt>
                <c:pt idx="11">
                  <c:v>3200000</c:v>
                </c:pt>
                <c:pt idx="12">
                  <c:v>1742000</c:v>
                </c:pt>
                <c:pt idx="14">
                  <c:v>0</c:v>
                </c:pt>
              </c:numCache>
            </c:numRef>
          </c:val>
        </c:ser>
        <c:ser>
          <c:idx val="0"/>
          <c:order val="2"/>
          <c:tx>
            <c:v>Space</c:v>
          </c:tx>
          <c:invertIfNegative val="0"/>
          <c:cat>
            <c:strRef>
              <c:f>Dashboard!$F$14:$F$28</c:f>
              <c:strCache>
                <c:ptCount val="15"/>
                <c:pt idx="0">
                  <c:v>Media Center</c:v>
                </c:pt>
                <c:pt idx="1">
                  <c:v>Project Lab</c:v>
                </c:pt>
                <c:pt idx="2">
                  <c:v>Visualization Theater</c:v>
                </c:pt>
                <c:pt idx="3">
                  <c:v>Gaming Zone</c:v>
                </c:pt>
                <c:pt idx="4">
                  <c:v>Group Study Space</c:v>
                </c:pt>
                <c:pt idx="5">
                  <c:v>&lt; Insert Space &gt;</c:v>
                </c:pt>
                <c:pt idx="6">
                  <c:v>&lt; Insert Space &gt;</c:v>
                </c:pt>
                <c:pt idx="7">
                  <c:v>&lt; Insert Space &gt;</c:v>
                </c:pt>
                <c:pt idx="8">
                  <c:v>&lt; Insert Space &gt;</c:v>
                </c:pt>
                <c:pt idx="9">
                  <c:v>&lt; Insert Space &gt;</c:v>
                </c:pt>
                <c:pt idx="10">
                  <c:v>Network Infrastructure</c:v>
                </c:pt>
                <c:pt idx="11">
                  <c:v>IT Infrastructure</c:v>
                </c:pt>
                <c:pt idx="12">
                  <c:v>AV Infrastructure</c:v>
                </c:pt>
                <c:pt idx="13">
                  <c:v>&lt; Infrastructure &gt;</c:v>
                </c:pt>
                <c:pt idx="14">
                  <c:v>Other Non-Space-Specific Items</c:v>
                </c:pt>
              </c:strCache>
            </c:strRef>
          </c:cat>
          <c:val>
            <c:numRef>
              <c:f>Dashboard!$I$14:$I$28</c:f>
              <c:numCache>
                <c:formatCode>"$"#,##0</c:formatCode>
                <c:ptCount val="15"/>
                <c:pt idx="0">
                  <c:v>710000</c:v>
                </c:pt>
                <c:pt idx="1">
                  <c:v>588000</c:v>
                </c:pt>
                <c:pt idx="2">
                  <c:v>136000</c:v>
                </c:pt>
                <c:pt idx="3">
                  <c:v>261000</c:v>
                </c:pt>
                <c:pt idx="4">
                  <c:v>690000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55"/>
        <c:overlap val="100"/>
        <c:axId val="206277248"/>
        <c:axId val="206299520"/>
      </c:barChart>
      <c:catAx>
        <c:axId val="206277248"/>
        <c:scaling>
          <c:orientation val="minMax"/>
        </c:scaling>
        <c:delete val="0"/>
        <c:axPos val="b"/>
        <c:majorTickMark val="none"/>
        <c:minorTickMark val="none"/>
        <c:tickLblPos val="nextTo"/>
        <c:txPr>
          <a:bodyPr/>
          <a:lstStyle/>
          <a:p>
            <a:pPr>
              <a:defRPr sz="1200" b="1"/>
            </a:pPr>
            <a:endParaRPr lang="en-US"/>
          </a:p>
        </c:txPr>
        <c:crossAx val="206299520"/>
        <c:crosses val="autoZero"/>
        <c:auto val="1"/>
        <c:lblAlgn val="ctr"/>
        <c:lblOffset val="100"/>
        <c:noMultiLvlLbl val="0"/>
      </c:catAx>
      <c:valAx>
        <c:axId val="206299520"/>
        <c:scaling>
          <c:orientation val="minMax"/>
        </c:scaling>
        <c:delete val="0"/>
        <c:axPos val="l"/>
        <c:majorGridlines/>
        <c:numFmt formatCode="&quot;$&quot;#,##0" sourceLinked="1"/>
        <c:majorTickMark val="none"/>
        <c:minorTickMark val="none"/>
        <c:tickLblPos val="nextTo"/>
        <c:txPr>
          <a:bodyPr/>
          <a:lstStyle/>
          <a:p>
            <a:pPr>
              <a:defRPr sz="1200" b="0"/>
            </a:pPr>
            <a:endParaRPr lang="en-US"/>
          </a:p>
        </c:txPr>
        <c:crossAx val="206277248"/>
        <c:crosses val="autoZero"/>
        <c:crossBetween val="between"/>
      </c:valAx>
    </c:plotArea>
    <c:legend>
      <c:legendPos val="r"/>
      <c:overlay val="0"/>
      <c:txPr>
        <a:bodyPr/>
        <a:lstStyle/>
        <a:p>
          <a:pPr>
            <a:defRPr sz="1200" b="0"/>
          </a:pPr>
          <a:endParaRPr lang="en-US"/>
        </a:p>
      </c:txPr>
    </c:legend>
    <c:plotVisOnly val="1"/>
    <c:dispBlanksAs val="zero"/>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Integrated Budgeting Snapshot </a:t>
            </a:r>
          </a:p>
        </c:rich>
      </c:tx>
      <c:layout/>
      <c:overlay val="0"/>
    </c:title>
    <c:autoTitleDeleted val="0"/>
    <c:plotArea>
      <c:layout>
        <c:manualLayout>
          <c:layoutTarget val="inner"/>
          <c:xMode val="edge"/>
          <c:yMode val="edge"/>
          <c:x val="0.13527017533589"/>
          <c:y val="0.104827586206897"/>
          <c:w val="0.74872747365909398"/>
          <c:h val="0.58578821612815601"/>
        </c:manualLayout>
      </c:layout>
      <c:barChart>
        <c:barDir val="col"/>
        <c:grouping val="stacked"/>
        <c:varyColors val="0"/>
        <c:ser>
          <c:idx val="4"/>
          <c:order val="0"/>
          <c:tx>
            <c:v>Staffing</c:v>
          </c:tx>
          <c:invertIfNegative val="0"/>
          <c:cat>
            <c:strRef>
              <c:f>'Rough Cost Estimator'!$F$14:$F$28</c:f>
              <c:strCache>
                <c:ptCount val="15"/>
                <c:pt idx="0">
                  <c:v>Media Center</c:v>
                </c:pt>
                <c:pt idx="1">
                  <c:v>Project Lab</c:v>
                </c:pt>
                <c:pt idx="2">
                  <c:v>Visualization Theater</c:v>
                </c:pt>
                <c:pt idx="3">
                  <c:v>Gaming Zone</c:v>
                </c:pt>
                <c:pt idx="4">
                  <c:v>Group Study Space</c:v>
                </c:pt>
                <c:pt idx="5">
                  <c:v>&lt; Insert Space &gt;</c:v>
                </c:pt>
                <c:pt idx="6">
                  <c:v>&lt; Insert Space &gt;</c:v>
                </c:pt>
                <c:pt idx="7">
                  <c:v>&lt; Insert Space &gt;</c:v>
                </c:pt>
                <c:pt idx="8">
                  <c:v>&lt; Insert Space &gt;</c:v>
                </c:pt>
                <c:pt idx="9">
                  <c:v>&lt; Insert Space &gt;</c:v>
                </c:pt>
                <c:pt idx="10">
                  <c:v>Network Infrastructure</c:v>
                </c:pt>
                <c:pt idx="11">
                  <c:v>IT Infrastructure</c:v>
                </c:pt>
                <c:pt idx="12">
                  <c:v>AV Infrastructure</c:v>
                </c:pt>
                <c:pt idx="13">
                  <c:v>&lt; Infrastructure &gt;</c:v>
                </c:pt>
                <c:pt idx="14">
                  <c:v>Other Non-Space-Specific Items</c:v>
                </c:pt>
              </c:strCache>
            </c:strRef>
          </c:cat>
          <c:val>
            <c:numRef>
              <c:f>'Rough Cost Estimator'!$K$14:$K$28</c:f>
              <c:numCache>
                <c:formatCode>"$"#,##0</c:formatCode>
                <c:ptCount val="15"/>
                <c:pt idx="0">
                  <c:v>1800000</c:v>
                </c:pt>
                <c:pt idx="1">
                  <c:v>2000000</c:v>
                </c:pt>
                <c:pt idx="2">
                  <c:v>1800000</c:v>
                </c:pt>
                <c:pt idx="3">
                  <c:v>1600000</c:v>
                </c:pt>
                <c:pt idx="4">
                  <c:v>1100000</c:v>
                </c:pt>
                <c:pt idx="5">
                  <c:v>0</c:v>
                </c:pt>
                <c:pt idx="6">
                  <c:v>0</c:v>
                </c:pt>
                <c:pt idx="7">
                  <c:v>0</c:v>
                </c:pt>
                <c:pt idx="8">
                  <c:v>0</c:v>
                </c:pt>
                <c:pt idx="9">
                  <c:v>0</c:v>
                </c:pt>
                <c:pt idx="10">
                  <c:v>125000</c:v>
                </c:pt>
                <c:pt idx="11">
                  <c:v>125000</c:v>
                </c:pt>
                <c:pt idx="12">
                  <c:v>50000</c:v>
                </c:pt>
                <c:pt idx="13">
                  <c:v>0</c:v>
                </c:pt>
                <c:pt idx="14">
                  <c:v>0</c:v>
                </c:pt>
              </c:numCache>
            </c:numRef>
          </c:val>
        </c:ser>
        <c:ser>
          <c:idx val="1"/>
          <c:order val="1"/>
          <c:tx>
            <c:v>Tech</c:v>
          </c:tx>
          <c:invertIfNegative val="0"/>
          <c:cat>
            <c:strRef>
              <c:f>'Rough Cost Estimator'!$F$14:$F$28</c:f>
              <c:strCache>
                <c:ptCount val="15"/>
                <c:pt idx="0">
                  <c:v>Media Center</c:v>
                </c:pt>
                <c:pt idx="1">
                  <c:v>Project Lab</c:v>
                </c:pt>
                <c:pt idx="2">
                  <c:v>Visualization Theater</c:v>
                </c:pt>
                <c:pt idx="3">
                  <c:v>Gaming Zone</c:v>
                </c:pt>
                <c:pt idx="4">
                  <c:v>Group Study Space</c:v>
                </c:pt>
                <c:pt idx="5">
                  <c:v>&lt; Insert Space &gt;</c:v>
                </c:pt>
                <c:pt idx="6">
                  <c:v>&lt; Insert Space &gt;</c:v>
                </c:pt>
                <c:pt idx="7">
                  <c:v>&lt; Insert Space &gt;</c:v>
                </c:pt>
                <c:pt idx="8">
                  <c:v>&lt; Insert Space &gt;</c:v>
                </c:pt>
                <c:pt idx="9">
                  <c:v>&lt; Insert Space &gt;</c:v>
                </c:pt>
                <c:pt idx="10">
                  <c:v>Network Infrastructure</c:v>
                </c:pt>
                <c:pt idx="11">
                  <c:v>IT Infrastructure</c:v>
                </c:pt>
                <c:pt idx="12">
                  <c:v>AV Infrastructure</c:v>
                </c:pt>
                <c:pt idx="13">
                  <c:v>&lt; Infrastructure &gt;</c:v>
                </c:pt>
                <c:pt idx="14">
                  <c:v>Other Non-Space-Specific Items</c:v>
                </c:pt>
              </c:strCache>
            </c:strRef>
          </c:cat>
          <c:val>
            <c:numRef>
              <c:f>'Rough Cost Estimator'!$J$14:$J$28</c:f>
              <c:numCache>
                <c:formatCode>"$"#,##0</c:formatCode>
                <c:ptCount val="15"/>
                <c:pt idx="0">
                  <c:v>1200000</c:v>
                </c:pt>
                <c:pt idx="1">
                  <c:v>1500000</c:v>
                </c:pt>
                <c:pt idx="2">
                  <c:v>1000000</c:v>
                </c:pt>
                <c:pt idx="3">
                  <c:v>1000000</c:v>
                </c:pt>
                <c:pt idx="4">
                  <c:v>225000</c:v>
                </c:pt>
                <c:pt idx="11">
                  <c:v>325000</c:v>
                </c:pt>
                <c:pt idx="12">
                  <c:v>1750000</c:v>
                </c:pt>
                <c:pt idx="14">
                  <c:v>0</c:v>
                </c:pt>
              </c:numCache>
            </c:numRef>
          </c:val>
        </c:ser>
        <c:ser>
          <c:idx val="0"/>
          <c:order val="2"/>
          <c:tx>
            <c:v>Space</c:v>
          </c:tx>
          <c:invertIfNegative val="0"/>
          <c:cat>
            <c:strRef>
              <c:f>'Rough Cost Estimator'!$F$14:$F$28</c:f>
              <c:strCache>
                <c:ptCount val="15"/>
                <c:pt idx="0">
                  <c:v>Media Center</c:v>
                </c:pt>
                <c:pt idx="1">
                  <c:v>Project Lab</c:v>
                </c:pt>
                <c:pt idx="2">
                  <c:v>Visualization Theater</c:v>
                </c:pt>
                <c:pt idx="3">
                  <c:v>Gaming Zone</c:v>
                </c:pt>
                <c:pt idx="4">
                  <c:v>Group Study Space</c:v>
                </c:pt>
                <c:pt idx="5">
                  <c:v>&lt; Insert Space &gt;</c:v>
                </c:pt>
                <c:pt idx="6">
                  <c:v>&lt; Insert Space &gt;</c:v>
                </c:pt>
                <c:pt idx="7">
                  <c:v>&lt; Insert Space &gt;</c:v>
                </c:pt>
                <c:pt idx="8">
                  <c:v>&lt; Insert Space &gt;</c:v>
                </c:pt>
                <c:pt idx="9">
                  <c:v>&lt; Insert Space &gt;</c:v>
                </c:pt>
                <c:pt idx="10">
                  <c:v>Network Infrastructure</c:v>
                </c:pt>
                <c:pt idx="11">
                  <c:v>IT Infrastructure</c:v>
                </c:pt>
                <c:pt idx="12">
                  <c:v>AV Infrastructure</c:v>
                </c:pt>
                <c:pt idx="13">
                  <c:v>&lt; Infrastructure &gt;</c:v>
                </c:pt>
                <c:pt idx="14">
                  <c:v>Other Non-Space-Specific Items</c:v>
                </c:pt>
              </c:strCache>
            </c:strRef>
          </c:cat>
          <c:val>
            <c:numRef>
              <c:f>'Rough Cost Estimator'!$I$14:$I$28</c:f>
              <c:numCache>
                <c:formatCode>"$"#,##0</c:formatCode>
                <c:ptCount val="15"/>
                <c:pt idx="0">
                  <c:v>700000</c:v>
                </c:pt>
                <c:pt idx="1">
                  <c:v>600000</c:v>
                </c:pt>
                <c:pt idx="2">
                  <c:v>135000</c:v>
                </c:pt>
                <c:pt idx="3">
                  <c:v>260000</c:v>
                </c:pt>
                <c:pt idx="4">
                  <c:v>700000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55"/>
        <c:overlap val="100"/>
        <c:axId val="207154176"/>
        <c:axId val="207155968"/>
      </c:barChart>
      <c:catAx>
        <c:axId val="207154176"/>
        <c:scaling>
          <c:orientation val="minMax"/>
        </c:scaling>
        <c:delete val="0"/>
        <c:axPos val="b"/>
        <c:majorTickMark val="none"/>
        <c:minorTickMark val="none"/>
        <c:tickLblPos val="nextTo"/>
        <c:txPr>
          <a:bodyPr/>
          <a:lstStyle/>
          <a:p>
            <a:pPr>
              <a:defRPr sz="1200" b="1"/>
            </a:pPr>
            <a:endParaRPr lang="en-US"/>
          </a:p>
        </c:txPr>
        <c:crossAx val="207155968"/>
        <c:crosses val="autoZero"/>
        <c:auto val="1"/>
        <c:lblAlgn val="ctr"/>
        <c:lblOffset val="100"/>
        <c:noMultiLvlLbl val="0"/>
      </c:catAx>
      <c:valAx>
        <c:axId val="207155968"/>
        <c:scaling>
          <c:orientation val="minMax"/>
        </c:scaling>
        <c:delete val="0"/>
        <c:axPos val="l"/>
        <c:majorGridlines/>
        <c:numFmt formatCode="&quot;$&quot;#,##0" sourceLinked="1"/>
        <c:majorTickMark val="none"/>
        <c:minorTickMark val="none"/>
        <c:tickLblPos val="nextTo"/>
        <c:txPr>
          <a:bodyPr/>
          <a:lstStyle/>
          <a:p>
            <a:pPr>
              <a:defRPr sz="1200" b="0"/>
            </a:pPr>
            <a:endParaRPr lang="en-US"/>
          </a:p>
        </c:txPr>
        <c:crossAx val="207154176"/>
        <c:crosses val="autoZero"/>
        <c:crossBetween val="between"/>
      </c:valAx>
    </c:plotArea>
    <c:legend>
      <c:legendPos val="r"/>
      <c:layout/>
      <c:overlay val="0"/>
      <c:txPr>
        <a:bodyPr/>
        <a:lstStyle/>
        <a:p>
          <a:pPr>
            <a:defRPr sz="1200" b="0"/>
          </a:pPr>
          <a:endParaRPr lang="en-US"/>
        </a:p>
      </c:txPr>
    </c:legend>
    <c:plotVisOnly val="1"/>
    <c:dispBlanksAs val="zero"/>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59265</xdr:colOff>
      <xdr:row>12</xdr:row>
      <xdr:rowOff>114300</xdr:rowOff>
    </xdr:from>
    <xdr:to>
      <xdr:col>23</xdr:col>
      <xdr:colOff>812800</xdr:colOff>
      <xdr:row>29</xdr:row>
      <xdr:rowOff>440267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59265</xdr:colOff>
      <xdr:row>12</xdr:row>
      <xdr:rowOff>114300</xdr:rowOff>
    </xdr:from>
    <xdr:to>
      <xdr:col>23</xdr:col>
      <xdr:colOff>812800</xdr:colOff>
      <xdr:row>29</xdr:row>
      <xdr:rowOff>440267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2" workbookViewId="0">
      <selection activeCell="Q9" sqref="Q9"/>
    </sheetView>
  </sheetViews>
  <sheetFormatPr defaultColWidth="10.875" defaultRowHeight="15.75" x14ac:dyDescent="0.25"/>
  <cols>
    <col min="1" max="1" width="1" style="102" customWidth="1"/>
    <col min="2" max="2" width="7" style="102" customWidth="1"/>
    <col min="3" max="3" width="16.875" style="102" customWidth="1"/>
    <col min="4" max="14" width="10.375" style="102" customWidth="1"/>
    <col min="15" max="15" width="13.375" style="102" customWidth="1"/>
    <col min="16" max="16" width="10.875" style="102" customWidth="1"/>
    <col min="17" max="16384" width="10.875" style="102"/>
  </cols>
  <sheetData>
    <row r="1" spans="1:15" ht="5.0999999999999996" customHeight="1" x14ac:dyDescent="0.25">
      <c r="A1" s="38"/>
      <c r="B1" s="38"/>
      <c r="C1" s="38"/>
      <c r="D1" s="38"/>
      <c r="E1" s="38"/>
      <c r="F1" s="38"/>
      <c r="G1" s="38"/>
      <c r="H1" s="38"/>
      <c r="I1" s="38"/>
      <c r="J1" s="38"/>
      <c r="K1" s="38"/>
      <c r="L1" s="38"/>
      <c r="M1" s="38"/>
      <c r="N1" s="38"/>
      <c r="O1" s="38"/>
    </row>
    <row r="2" spans="1:15" ht="66.95" customHeight="1" x14ac:dyDescent="0.4">
      <c r="A2" s="38"/>
      <c r="B2" s="38"/>
      <c r="C2" s="315" t="s">
        <v>51</v>
      </c>
      <c r="D2" s="315"/>
      <c r="E2" s="315"/>
      <c r="F2" s="315"/>
      <c r="G2" s="315"/>
      <c r="H2" s="315"/>
      <c r="I2" s="315"/>
      <c r="J2" s="315"/>
      <c r="K2" s="315"/>
      <c r="L2" s="315"/>
      <c r="M2" s="315"/>
      <c r="N2" s="315"/>
      <c r="O2" s="38"/>
    </row>
    <row r="3" spans="1:15" ht="6.95" customHeight="1" x14ac:dyDescent="0.4">
      <c r="A3" s="38"/>
      <c r="B3" s="38"/>
      <c r="C3" s="39"/>
      <c r="D3" s="39"/>
      <c r="E3" s="39"/>
      <c r="F3" s="39"/>
      <c r="G3" s="39"/>
      <c r="H3" s="39"/>
      <c r="I3" s="39"/>
      <c r="J3" s="39"/>
      <c r="K3" s="39"/>
      <c r="L3" s="39"/>
      <c r="M3" s="39"/>
      <c r="N3" s="39"/>
      <c r="O3" s="38"/>
    </row>
    <row r="4" spans="1:15" ht="93" customHeight="1" x14ac:dyDescent="0.25">
      <c r="A4" s="38"/>
      <c r="B4" s="38"/>
      <c r="C4" s="40" t="s">
        <v>44</v>
      </c>
      <c r="D4" s="316" t="s">
        <v>100</v>
      </c>
      <c r="E4" s="316"/>
      <c r="F4" s="316"/>
      <c r="G4" s="316"/>
      <c r="H4" s="316"/>
      <c r="I4" s="316"/>
      <c r="J4" s="316"/>
      <c r="K4" s="316"/>
      <c r="L4" s="316"/>
      <c r="M4" s="316"/>
      <c r="N4" s="316"/>
      <c r="O4" s="38"/>
    </row>
    <row r="5" spans="1:15" ht="54" customHeight="1" x14ac:dyDescent="0.25">
      <c r="A5" s="38"/>
      <c r="B5" s="38"/>
      <c r="C5" s="38"/>
      <c r="D5" s="316" t="s">
        <v>52</v>
      </c>
      <c r="E5" s="316"/>
      <c r="F5" s="316"/>
      <c r="G5" s="316"/>
      <c r="H5" s="316"/>
      <c r="I5" s="316"/>
      <c r="J5" s="316"/>
      <c r="K5" s="316"/>
      <c r="L5" s="316"/>
      <c r="M5" s="316"/>
      <c r="N5" s="316"/>
      <c r="O5" s="38"/>
    </row>
    <row r="6" spans="1:15" ht="24.95" customHeight="1" x14ac:dyDescent="0.25">
      <c r="A6" s="38"/>
      <c r="B6" s="38"/>
      <c r="C6" s="38"/>
      <c r="D6" s="38"/>
      <c r="E6" s="38"/>
      <c r="F6" s="38"/>
      <c r="G6" s="38"/>
      <c r="H6" s="38"/>
      <c r="I6" s="38"/>
      <c r="J6" s="38"/>
      <c r="K6" s="38"/>
      <c r="L6" s="38"/>
      <c r="M6" s="38"/>
      <c r="N6" s="38"/>
      <c r="O6" s="38"/>
    </row>
    <row r="7" spans="1:15" ht="21" customHeight="1" x14ac:dyDescent="0.25">
      <c r="A7" s="38"/>
      <c r="B7" s="38"/>
      <c r="C7" s="314" t="s">
        <v>45</v>
      </c>
      <c r="D7" s="317" t="s">
        <v>46</v>
      </c>
      <c r="E7" s="317"/>
      <c r="F7" s="317"/>
      <c r="G7" s="317"/>
      <c r="H7" s="317"/>
      <c r="I7" s="317"/>
      <c r="J7" s="317"/>
      <c r="K7" s="317"/>
      <c r="L7" s="317"/>
      <c r="M7" s="317"/>
      <c r="N7" s="317"/>
      <c r="O7" s="38"/>
    </row>
    <row r="8" spans="1:15" ht="18.95" customHeight="1" x14ac:dyDescent="0.25">
      <c r="A8" s="38"/>
      <c r="B8" s="38"/>
      <c r="C8" s="314"/>
      <c r="D8" s="41" t="s">
        <v>47</v>
      </c>
      <c r="E8" s="42"/>
      <c r="F8" s="42"/>
      <c r="G8" s="42"/>
      <c r="H8" s="42"/>
      <c r="I8" s="42"/>
      <c r="J8" s="43"/>
      <c r="K8" s="43"/>
      <c r="L8" s="43"/>
      <c r="M8" s="43"/>
      <c r="N8" s="43"/>
      <c r="O8" s="38"/>
    </row>
    <row r="9" spans="1:15" s="103" customFormat="1" ht="21.95" customHeight="1" x14ac:dyDescent="0.25">
      <c r="A9" s="44"/>
      <c r="B9" s="44"/>
      <c r="C9" s="314"/>
      <c r="D9" s="313" t="s">
        <v>48</v>
      </c>
      <c r="E9" s="313"/>
      <c r="F9" s="313"/>
      <c r="G9" s="313"/>
      <c r="H9" s="313"/>
      <c r="I9" s="313"/>
      <c r="J9" s="313"/>
      <c r="K9" s="313"/>
      <c r="L9" s="313"/>
      <c r="M9" s="313"/>
      <c r="N9" s="313"/>
      <c r="O9" s="44"/>
    </row>
    <row r="10" spans="1:15" s="103" customFormat="1" ht="50.1" customHeight="1" x14ac:dyDescent="0.25">
      <c r="A10" s="44"/>
      <c r="B10" s="44"/>
      <c r="C10" s="44"/>
      <c r="D10" s="313" t="s">
        <v>49</v>
      </c>
      <c r="E10" s="313"/>
      <c r="F10" s="313"/>
      <c r="G10" s="313"/>
      <c r="H10" s="313"/>
      <c r="I10" s="313"/>
      <c r="J10" s="313"/>
      <c r="K10" s="313"/>
      <c r="L10" s="313"/>
      <c r="M10" s="313"/>
      <c r="N10" s="313"/>
      <c r="O10" s="44"/>
    </row>
    <row r="11" spans="1:15" s="103" customFormat="1" ht="78.95" customHeight="1" x14ac:dyDescent="0.25">
      <c r="A11" s="44"/>
      <c r="B11" s="44"/>
      <c r="C11" s="44"/>
      <c r="D11" s="313" t="s">
        <v>101</v>
      </c>
      <c r="E11" s="313"/>
      <c r="F11" s="313"/>
      <c r="G11" s="313"/>
      <c r="H11" s="313"/>
      <c r="I11" s="313"/>
      <c r="J11" s="313"/>
      <c r="K11" s="313"/>
      <c r="L11" s="313"/>
      <c r="M11" s="313"/>
      <c r="N11" s="313"/>
      <c r="O11" s="44"/>
    </row>
    <row r="12" spans="1:15" ht="36.950000000000003" customHeight="1" x14ac:dyDescent="0.25">
      <c r="A12" s="38"/>
      <c r="B12" s="38"/>
      <c r="C12" s="38"/>
      <c r="D12" s="313" t="s">
        <v>50</v>
      </c>
      <c r="E12" s="313"/>
      <c r="F12" s="313"/>
      <c r="G12" s="313"/>
      <c r="H12" s="313"/>
      <c r="I12" s="313"/>
      <c r="J12" s="313"/>
      <c r="K12" s="313"/>
      <c r="L12" s="313"/>
      <c r="M12" s="313"/>
      <c r="N12" s="313"/>
      <c r="O12" s="38"/>
    </row>
    <row r="13" spans="1:15" x14ac:dyDescent="0.25">
      <c r="A13" s="38"/>
      <c r="B13" s="38"/>
      <c r="C13" s="38"/>
      <c r="D13" s="38"/>
      <c r="E13" s="38"/>
      <c r="F13" s="38"/>
      <c r="G13" s="38"/>
      <c r="H13" s="38"/>
      <c r="I13" s="38"/>
      <c r="J13" s="38"/>
      <c r="K13" s="38"/>
      <c r="L13" s="38"/>
      <c r="M13" s="38"/>
      <c r="N13" s="38"/>
      <c r="O13" s="38"/>
    </row>
    <row r="14" spans="1:15" x14ac:dyDescent="0.25">
      <c r="A14" s="38"/>
      <c r="B14" s="38"/>
      <c r="C14" s="38"/>
      <c r="D14" s="38"/>
      <c r="E14" s="38"/>
      <c r="F14" s="38"/>
      <c r="G14" s="38"/>
      <c r="H14" s="38"/>
      <c r="I14" s="38"/>
      <c r="J14" s="38"/>
      <c r="K14" s="38"/>
      <c r="L14" s="38"/>
      <c r="M14" s="38"/>
      <c r="N14" s="38"/>
      <c r="O14" s="38"/>
    </row>
    <row r="15" spans="1:15" x14ac:dyDescent="0.25">
      <c r="A15" s="38"/>
      <c r="B15" s="38"/>
      <c r="C15" s="38"/>
      <c r="D15" s="38"/>
      <c r="E15" s="38"/>
      <c r="F15" s="38"/>
      <c r="G15" s="38"/>
      <c r="H15" s="38"/>
      <c r="I15" s="38"/>
      <c r="J15" s="38"/>
      <c r="K15" s="38"/>
      <c r="L15" s="38"/>
      <c r="M15" s="38"/>
      <c r="N15" s="38"/>
      <c r="O15" s="38"/>
    </row>
  </sheetData>
  <sheetProtection sheet="1" objects="1" scenarios="1" selectLockedCells="1" selectUnlockedCells="1"/>
  <mergeCells count="9">
    <mergeCell ref="D10:N10"/>
    <mergeCell ref="D11:N11"/>
    <mergeCell ref="D12:N12"/>
    <mergeCell ref="C7:C9"/>
    <mergeCell ref="C2:N2"/>
    <mergeCell ref="D4:N4"/>
    <mergeCell ref="D5:N5"/>
    <mergeCell ref="D7:N7"/>
    <mergeCell ref="D9:N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Y37"/>
  <sheetViews>
    <sheetView topLeftCell="B9" workbookViewId="0">
      <selection activeCell="G9" sqref="G9:G10"/>
    </sheetView>
  </sheetViews>
  <sheetFormatPr defaultColWidth="10.875" defaultRowHeight="15" x14ac:dyDescent="0.2"/>
  <cols>
    <col min="1" max="1" width="3" style="94" customWidth="1"/>
    <col min="2" max="2" width="4.375" style="93" customWidth="1"/>
    <col min="3" max="3" width="49.625" style="94" customWidth="1"/>
    <col min="4" max="4" width="1.875" style="94" customWidth="1"/>
    <col min="5" max="5" width="4.125" style="94" customWidth="1"/>
    <col min="6" max="6" width="30.875" style="94" customWidth="1"/>
    <col min="7" max="7" width="10.375" style="94" customWidth="1"/>
    <col min="8" max="8" width="1.125" style="94" customWidth="1"/>
    <col min="9" max="12" width="14.375" style="94" customWidth="1"/>
    <col min="13" max="13" width="2.375" style="94" customWidth="1"/>
    <col min="14" max="16384" width="10.875" style="94"/>
  </cols>
  <sheetData>
    <row r="1" spans="1:25" x14ac:dyDescent="0.2">
      <c r="A1" s="45"/>
      <c r="B1" s="48"/>
      <c r="C1" s="45"/>
      <c r="D1" s="45"/>
      <c r="E1" s="45"/>
      <c r="F1" s="45"/>
      <c r="G1" s="45"/>
      <c r="H1" s="45"/>
      <c r="I1" s="45"/>
      <c r="J1" s="45"/>
      <c r="K1" s="45"/>
      <c r="L1" s="45"/>
      <c r="M1" s="45"/>
      <c r="N1" s="45"/>
      <c r="O1" s="45"/>
      <c r="P1" s="45"/>
      <c r="Q1" s="45"/>
      <c r="R1" s="45"/>
      <c r="S1" s="45"/>
      <c r="T1" s="45"/>
      <c r="U1" s="45"/>
      <c r="V1" s="45"/>
      <c r="W1" s="45"/>
      <c r="X1" s="45"/>
      <c r="Y1" s="88"/>
    </row>
    <row r="2" spans="1:25" ht="27" customHeight="1" x14ac:dyDescent="0.35">
      <c r="A2" s="45"/>
      <c r="B2" s="318" t="s">
        <v>102</v>
      </c>
      <c r="C2" s="318"/>
      <c r="D2" s="318"/>
      <c r="E2" s="318"/>
      <c r="F2" s="318"/>
      <c r="G2" s="318"/>
      <c r="H2" s="318"/>
      <c r="I2" s="318"/>
      <c r="J2" s="45"/>
      <c r="K2" s="45"/>
      <c r="L2" s="45"/>
      <c r="M2" s="45"/>
      <c r="N2" s="45"/>
      <c r="O2" s="45"/>
      <c r="P2" s="45"/>
      <c r="Q2" s="45"/>
      <c r="R2" s="45"/>
      <c r="S2" s="45"/>
      <c r="T2" s="45"/>
      <c r="U2" s="45"/>
      <c r="V2" s="45"/>
      <c r="W2" s="45"/>
      <c r="X2" s="45"/>
      <c r="Y2" s="88"/>
    </row>
    <row r="3" spans="1:25" ht="8.1" customHeight="1" x14ac:dyDescent="0.35">
      <c r="A3" s="45"/>
      <c r="B3" s="104"/>
      <c r="C3" s="104"/>
      <c r="D3" s="104"/>
      <c r="E3" s="104"/>
      <c r="F3" s="104"/>
      <c r="G3" s="104"/>
      <c r="H3" s="104"/>
      <c r="I3" s="104"/>
      <c r="J3" s="45"/>
      <c r="K3" s="45"/>
      <c r="L3" s="45"/>
      <c r="M3" s="45"/>
      <c r="N3" s="45"/>
      <c r="O3" s="45"/>
      <c r="P3" s="45"/>
      <c r="Q3" s="45"/>
      <c r="R3" s="45"/>
      <c r="S3" s="45"/>
      <c r="T3" s="45"/>
      <c r="U3" s="45"/>
      <c r="V3" s="45"/>
      <c r="W3" s="45"/>
      <c r="X3" s="45"/>
      <c r="Y3" s="88"/>
    </row>
    <row r="4" spans="1:25" s="95" customFormat="1" ht="42" customHeight="1" x14ac:dyDescent="0.2">
      <c r="A4" s="46"/>
      <c r="B4" s="319" t="s">
        <v>53</v>
      </c>
      <c r="C4" s="319"/>
      <c r="D4" s="319"/>
      <c r="E4" s="319"/>
      <c r="F4" s="319"/>
      <c r="G4" s="47"/>
      <c r="H4" s="92"/>
      <c r="I4" s="92"/>
      <c r="J4" s="92"/>
      <c r="K4" s="92"/>
      <c r="L4" s="46"/>
      <c r="M4" s="46"/>
      <c r="N4" s="319"/>
      <c r="O4" s="319"/>
      <c r="P4" s="319"/>
      <c r="Q4" s="319"/>
      <c r="R4" s="319"/>
      <c r="S4" s="319"/>
      <c r="T4" s="319"/>
      <c r="U4" s="319"/>
      <c r="V4" s="46"/>
      <c r="W4" s="46"/>
      <c r="X4" s="46"/>
      <c r="Y4" s="89"/>
    </row>
    <row r="5" spans="1:25" s="95" customFormat="1" ht="62.1" customHeight="1" x14ac:dyDescent="0.2">
      <c r="A5" s="46"/>
      <c r="B5" s="319" t="s">
        <v>54</v>
      </c>
      <c r="C5" s="319"/>
      <c r="D5" s="319"/>
      <c r="E5" s="319"/>
      <c r="F5" s="319"/>
      <c r="G5" s="47"/>
      <c r="H5" s="92"/>
      <c r="I5" s="92"/>
      <c r="J5" s="92"/>
      <c r="K5" s="92"/>
      <c r="L5" s="46"/>
      <c r="M5" s="46"/>
      <c r="N5" s="47"/>
      <c r="O5" s="47"/>
      <c r="P5" s="47"/>
      <c r="Q5" s="47"/>
      <c r="R5" s="47"/>
      <c r="S5" s="47"/>
      <c r="T5" s="47"/>
      <c r="U5" s="47"/>
      <c r="V5" s="46"/>
      <c r="W5" s="46"/>
      <c r="X5" s="46"/>
      <c r="Y5" s="89"/>
    </row>
    <row r="6" spans="1:25" ht="15" customHeight="1" x14ac:dyDescent="0.25">
      <c r="A6" s="45"/>
      <c r="B6" s="48"/>
      <c r="C6" s="45"/>
      <c r="D6" s="49"/>
      <c r="E6" s="49"/>
      <c r="F6" s="45"/>
      <c r="G6" s="45"/>
      <c r="H6" s="45"/>
      <c r="I6" s="45"/>
      <c r="J6" s="45"/>
      <c r="K6" s="45"/>
      <c r="L6" s="45"/>
      <c r="M6" s="45"/>
      <c r="N6" s="45"/>
      <c r="O6" s="45"/>
      <c r="P6" s="45"/>
      <c r="Q6" s="45"/>
      <c r="R6" s="45"/>
      <c r="S6" s="45"/>
      <c r="T6" s="45"/>
      <c r="U6" s="45"/>
      <c r="V6" s="45"/>
      <c r="W6" s="45"/>
      <c r="X6" s="45"/>
      <c r="Y6" s="88"/>
    </row>
    <row r="7" spans="1:25" ht="27" customHeight="1" x14ac:dyDescent="0.2">
      <c r="A7" s="45"/>
      <c r="B7" s="320" t="s">
        <v>25</v>
      </c>
      <c r="C7" s="321"/>
      <c r="D7" s="45"/>
      <c r="E7" s="45"/>
      <c r="F7" s="45"/>
      <c r="G7" s="45"/>
      <c r="H7" s="45"/>
      <c r="I7" s="45"/>
      <c r="J7" s="45"/>
      <c r="K7" s="45"/>
      <c r="L7" s="45"/>
      <c r="M7" s="45"/>
      <c r="N7" s="45"/>
      <c r="O7" s="45"/>
      <c r="P7" s="45"/>
      <c r="Q7" s="45"/>
      <c r="R7" s="45"/>
      <c r="S7" s="45"/>
      <c r="T7" s="45"/>
      <c r="U7" s="45"/>
      <c r="V7" s="45"/>
      <c r="W7" s="45"/>
      <c r="X7" s="45"/>
      <c r="Y7" s="88"/>
    </row>
    <row r="8" spans="1:25" ht="9.9499999999999993" customHeight="1" x14ac:dyDescent="0.2">
      <c r="A8" s="45"/>
      <c r="B8" s="114"/>
      <c r="C8" s="80"/>
      <c r="D8" s="45"/>
      <c r="E8" s="45"/>
      <c r="F8" s="45"/>
      <c r="G8" s="45"/>
      <c r="H8" s="45"/>
      <c r="I8" s="72"/>
      <c r="J8" s="45"/>
      <c r="K8" s="45"/>
      <c r="L8" s="45"/>
      <c r="M8" s="45"/>
      <c r="N8" s="45"/>
      <c r="O8" s="45"/>
      <c r="P8" s="45"/>
      <c r="Q8" s="45"/>
      <c r="R8" s="45"/>
      <c r="S8" s="45"/>
      <c r="T8" s="45"/>
      <c r="U8" s="45"/>
      <c r="V8" s="45"/>
      <c r="W8" s="45"/>
      <c r="X8" s="45"/>
      <c r="Y8" s="88"/>
    </row>
    <row r="9" spans="1:25" ht="24" customHeight="1" x14ac:dyDescent="0.2">
      <c r="A9" s="45"/>
      <c r="B9" s="76">
        <v>1</v>
      </c>
      <c r="C9" s="64" t="s">
        <v>39</v>
      </c>
      <c r="D9" s="73"/>
      <c r="E9" s="45"/>
      <c r="F9" s="334" t="s">
        <v>23</v>
      </c>
      <c r="G9" s="336">
        <v>5</v>
      </c>
      <c r="H9" s="73"/>
      <c r="I9" s="72"/>
      <c r="J9" s="72"/>
      <c r="K9" s="45"/>
      <c r="L9" s="45"/>
      <c r="M9" s="45"/>
      <c r="N9" s="45"/>
      <c r="O9" s="45"/>
      <c r="P9" s="45"/>
      <c r="Q9" s="45"/>
      <c r="R9" s="45"/>
      <c r="S9" s="45"/>
      <c r="T9" s="45"/>
      <c r="U9" s="45"/>
      <c r="V9" s="45"/>
      <c r="W9" s="45"/>
      <c r="X9" s="45"/>
      <c r="Y9" s="88"/>
    </row>
    <row r="10" spans="1:25" ht="35.1" customHeight="1" x14ac:dyDescent="0.2">
      <c r="A10" s="45"/>
      <c r="B10" s="67"/>
      <c r="C10" s="68" t="s">
        <v>37</v>
      </c>
      <c r="D10" s="73"/>
      <c r="E10" s="74"/>
      <c r="F10" s="335"/>
      <c r="G10" s="337"/>
      <c r="H10" s="73"/>
      <c r="I10" s="154"/>
      <c r="J10" s="72"/>
      <c r="K10" s="45"/>
      <c r="L10" s="45"/>
      <c r="M10" s="45"/>
      <c r="N10" s="45"/>
      <c r="O10" s="45"/>
      <c r="P10" s="45"/>
      <c r="Q10" s="45"/>
      <c r="R10" s="45"/>
      <c r="S10" s="45"/>
      <c r="T10" s="45"/>
      <c r="U10" s="45"/>
      <c r="V10" s="45"/>
      <c r="W10" s="45"/>
      <c r="X10" s="45"/>
      <c r="Y10" s="88"/>
    </row>
    <row r="11" spans="1:25" ht="15.95" customHeight="1" x14ac:dyDescent="0.2">
      <c r="A11" s="45"/>
      <c r="B11" s="48"/>
      <c r="C11" s="55"/>
      <c r="D11" s="45"/>
      <c r="E11" s="45"/>
      <c r="F11" s="45"/>
      <c r="G11" s="45"/>
      <c r="H11" s="45"/>
      <c r="I11" s="45"/>
      <c r="J11" s="45"/>
      <c r="K11" s="45"/>
      <c r="L11" s="45"/>
      <c r="M11" s="45"/>
      <c r="N11" s="45"/>
      <c r="O11" s="45"/>
      <c r="P11" s="45"/>
      <c r="Q11" s="45"/>
      <c r="R11" s="45"/>
      <c r="S11" s="45"/>
      <c r="T11" s="45"/>
      <c r="U11" s="45"/>
      <c r="V11" s="45"/>
      <c r="W11" s="45"/>
      <c r="X11" s="45"/>
      <c r="Y11" s="88"/>
    </row>
    <row r="12" spans="1:25" s="98" customFormat="1" ht="32.1" customHeight="1" x14ac:dyDescent="0.2">
      <c r="A12" s="53"/>
      <c r="B12" s="63">
        <v>2</v>
      </c>
      <c r="C12" s="75" t="s">
        <v>40</v>
      </c>
      <c r="D12" s="53"/>
      <c r="E12" s="45"/>
      <c r="F12" s="45"/>
      <c r="G12" s="53"/>
      <c r="H12" s="163"/>
      <c r="I12" s="338" t="s">
        <v>32</v>
      </c>
      <c r="J12" s="339"/>
      <c r="K12" s="339"/>
      <c r="L12" s="340"/>
      <c r="M12" s="53"/>
      <c r="N12" s="331" t="s">
        <v>38</v>
      </c>
      <c r="O12" s="332"/>
      <c r="P12" s="332"/>
      <c r="Q12" s="332"/>
      <c r="R12" s="332"/>
      <c r="S12" s="332"/>
      <c r="T12" s="332"/>
      <c r="U12" s="332"/>
      <c r="V12" s="332"/>
      <c r="W12" s="332"/>
      <c r="X12" s="333"/>
      <c r="Y12" s="90"/>
    </row>
    <row r="13" spans="1:25" s="99" customFormat="1" ht="78" customHeight="1" x14ac:dyDescent="0.2">
      <c r="A13" s="56"/>
      <c r="B13" s="76"/>
      <c r="C13" s="77" t="s">
        <v>104</v>
      </c>
      <c r="D13" s="56"/>
      <c r="E13" s="45"/>
      <c r="F13" s="57"/>
      <c r="G13" s="221" t="s">
        <v>94</v>
      </c>
      <c r="H13" s="53"/>
      <c r="I13" s="1" t="s">
        <v>2</v>
      </c>
      <c r="J13" s="2" t="s">
        <v>3</v>
      </c>
      <c r="K13" s="33" t="s">
        <v>26</v>
      </c>
      <c r="L13" s="128" t="s">
        <v>5</v>
      </c>
      <c r="M13" s="56"/>
      <c r="N13" s="56"/>
      <c r="O13" s="56"/>
      <c r="P13" s="56"/>
      <c r="Q13" s="56"/>
      <c r="R13" s="56"/>
      <c r="S13" s="56"/>
      <c r="T13" s="56"/>
      <c r="U13" s="56"/>
      <c r="V13" s="56"/>
      <c r="W13" s="56"/>
      <c r="X13" s="56"/>
      <c r="Y13" s="58"/>
    </row>
    <row r="14" spans="1:25" s="99" customFormat="1" ht="24" customHeight="1" x14ac:dyDescent="0.25">
      <c r="A14" s="56"/>
      <c r="B14" s="78"/>
      <c r="C14" s="322" t="s">
        <v>63</v>
      </c>
      <c r="D14" s="56"/>
      <c r="E14" s="326" t="s">
        <v>103</v>
      </c>
      <c r="F14" s="227" t="s">
        <v>105</v>
      </c>
      <c r="G14" s="156">
        <v>1</v>
      </c>
      <c r="H14" s="56"/>
      <c r="I14" s="3">
        <f>Space!M8</f>
        <v>710000</v>
      </c>
      <c r="J14" s="4">
        <f>Technology!AF8</f>
        <v>1222166.6666666665</v>
      </c>
      <c r="K14" s="34">
        <f>Staffing!$T40</f>
        <v>1831531.25</v>
      </c>
      <c r="L14" s="5">
        <f t="shared" ref="L14:L28" si="0">SUM(I14:K14)</f>
        <v>3763697.9166666665</v>
      </c>
      <c r="M14" s="56"/>
      <c r="N14" s="56"/>
      <c r="O14" s="56"/>
      <c r="P14" s="56"/>
      <c r="Q14" s="56"/>
      <c r="R14" s="56"/>
      <c r="S14" s="56"/>
      <c r="T14" s="56"/>
      <c r="U14" s="56"/>
      <c r="V14" s="56"/>
      <c r="W14" s="56"/>
      <c r="X14" s="56"/>
      <c r="Y14" s="58"/>
    </row>
    <row r="15" spans="1:25" s="99" customFormat="1" ht="24" customHeight="1" x14ac:dyDescent="0.25">
      <c r="A15" s="56"/>
      <c r="B15" s="78"/>
      <c r="C15" s="322"/>
      <c r="D15" s="56"/>
      <c r="E15" s="327"/>
      <c r="F15" s="228" t="s">
        <v>108</v>
      </c>
      <c r="G15" s="156">
        <v>1</v>
      </c>
      <c r="H15" s="56"/>
      <c r="I15" s="3">
        <f>Space!M9</f>
        <v>588000</v>
      </c>
      <c r="J15" s="4">
        <f>Technology!AF9</f>
        <v>1477166.6666666667</v>
      </c>
      <c r="K15" s="34">
        <f>Staffing!$T41</f>
        <v>2136781.25</v>
      </c>
      <c r="L15" s="5">
        <f t="shared" si="0"/>
        <v>4201947.916666667</v>
      </c>
      <c r="M15" s="56"/>
      <c r="N15" s="56"/>
      <c r="O15" s="56"/>
      <c r="P15" s="56"/>
      <c r="Q15" s="56"/>
      <c r="R15" s="56"/>
      <c r="S15" s="56"/>
      <c r="T15" s="56"/>
      <c r="U15" s="56"/>
      <c r="V15" s="56"/>
      <c r="W15" s="56"/>
      <c r="X15" s="56"/>
      <c r="Y15" s="58"/>
    </row>
    <row r="16" spans="1:25" s="99" customFormat="1" ht="24" customHeight="1" x14ac:dyDescent="0.25">
      <c r="A16" s="56"/>
      <c r="B16" s="78"/>
      <c r="C16" s="322"/>
      <c r="D16" s="56"/>
      <c r="E16" s="327"/>
      <c r="F16" s="228" t="s">
        <v>107</v>
      </c>
      <c r="G16" s="156">
        <v>1</v>
      </c>
      <c r="H16" s="56"/>
      <c r="I16" s="3">
        <f>Space!M10</f>
        <v>136000</v>
      </c>
      <c r="J16" s="4">
        <f>Technology!AF10</f>
        <v>1075166.6666666665</v>
      </c>
      <c r="K16" s="34">
        <f>Staffing!$T42</f>
        <v>1832281.25</v>
      </c>
      <c r="L16" s="5">
        <f t="shared" si="0"/>
        <v>3043447.9166666665</v>
      </c>
      <c r="M16" s="56"/>
      <c r="N16" s="56"/>
      <c r="O16" s="56"/>
      <c r="P16" s="56"/>
      <c r="Q16" s="56"/>
      <c r="R16" s="56"/>
      <c r="S16" s="56"/>
      <c r="T16" s="56"/>
      <c r="U16" s="56"/>
      <c r="V16" s="56"/>
      <c r="W16" s="56"/>
      <c r="X16" s="56"/>
      <c r="Y16" s="58"/>
    </row>
    <row r="17" spans="1:25" s="99" customFormat="1" ht="24" customHeight="1" x14ac:dyDescent="0.25">
      <c r="A17" s="56"/>
      <c r="B17" s="78"/>
      <c r="C17" s="322"/>
      <c r="D17" s="56"/>
      <c r="E17" s="327"/>
      <c r="F17" s="228" t="s">
        <v>106</v>
      </c>
      <c r="G17" s="156">
        <v>1</v>
      </c>
      <c r="H17" s="56"/>
      <c r="I17" s="3">
        <f>Space!M11</f>
        <v>261000</v>
      </c>
      <c r="J17" s="4">
        <f>Technology!AF11</f>
        <v>975333.33333333326</v>
      </c>
      <c r="K17" s="34">
        <f>Staffing!$T43</f>
        <v>1592281.25</v>
      </c>
      <c r="L17" s="5">
        <f t="shared" si="0"/>
        <v>2828614.583333333</v>
      </c>
      <c r="M17" s="56"/>
      <c r="N17" s="56"/>
      <c r="O17" s="56"/>
      <c r="P17" s="56"/>
      <c r="Q17" s="56"/>
      <c r="R17" s="56"/>
      <c r="S17" s="56"/>
      <c r="T17" s="56"/>
      <c r="U17" s="56"/>
      <c r="V17" s="56"/>
      <c r="W17" s="56"/>
      <c r="X17" s="56"/>
      <c r="Y17" s="58"/>
    </row>
    <row r="18" spans="1:25" s="99" customFormat="1" ht="24" customHeight="1" x14ac:dyDescent="0.25">
      <c r="A18" s="56"/>
      <c r="B18" s="78"/>
      <c r="C18" s="322"/>
      <c r="D18" s="56"/>
      <c r="E18" s="327"/>
      <c r="F18" s="228" t="s">
        <v>22</v>
      </c>
      <c r="G18" s="156">
        <v>10</v>
      </c>
      <c r="H18" s="56"/>
      <c r="I18" s="3">
        <f>Space!M12</f>
        <v>690000</v>
      </c>
      <c r="J18" s="4">
        <f>Technology!AF12</f>
        <v>223950</v>
      </c>
      <c r="K18" s="34">
        <f>Staffing!$T44</f>
        <v>1089000</v>
      </c>
      <c r="L18" s="5">
        <f t="shared" ref="L18" si="1">SUM(I18:K18)</f>
        <v>2002950</v>
      </c>
      <c r="M18" s="56"/>
      <c r="N18" s="56"/>
      <c r="O18" s="56"/>
      <c r="P18" s="56"/>
      <c r="Q18" s="56"/>
      <c r="R18" s="56"/>
      <c r="S18" s="56"/>
      <c r="T18" s="56"/>
      <c r="U18" s="56"/>
      <c r="V18" s="56"/>
      <c r="W18" s="56"/>
      <c r="X18" s="56"/>
      <c r="Y18" s="58"/>
    </row>
    <row r="19" spans="1:25" s="99" customFormat="1" ht="24" customHeight="1" x14ac:dyDescent="0.25">
      <c r="A19" s="56"/>
      <c r="B19" s="78"/>
      <c r="C19" s="322"/>
      <c r="D19" s="56"/>
      <c r="E19" s="327"/>
      <c r="F19" s="228" t="s">
        <v>109</v>
      </c>
      <c r="G19" s="156"/>
      <c r="H19" s="56"/>
      <c r="I19" s="3">
        <f>Space!M13</f>
        <v>0</v>
      </c>
      <c r="J19" s="4"/>
      <c r="K19" s="34">
        <f>Staffing!$T45</f>
        <v>0</v>
      </c>
      <c r="L19" s="5"/>
      <c r="M19" s="56"/>
      <c r="N19" s="56"/>
      <c r="O19" s="56"/>
      <c r="P19" s="56"/>
      <c r="Q19" s="56"/>
      <c r="R19" s="56"/>
      <c r="S19" s="56"/>
      <c r="T19" s="56"/>
      <c r="U19" s="56"/>
      <c r="V19" s="56"/>
      <c r="W19" s="56"/>
      <c r="X19" s="56"/>
      <c r="Y19" s="58"/>
    </row>
    <row r="20" spans="1:25" s="99" customFormat="1" ht="24" customHeight="1" x14ac:dyDescent="0.25">
      <c r="A20" s="56"/>
      <c r="B20" s="78"/>
      <c r="C20" s="322"/>
      <c r="D20" s="56"/>
      <c r="E20" s="327"/>
      <c r="F20" s="228" t="s">
        <v>109</v>
      </c>
      <c r="G20" s="156"/>
      <c r="H20" s="56"/>
      <c r="I20" s="3">
        <f>Space!M14</f>
        <v>0</v>
      </c>
      <c r="J20" s="4"/>
      <c r="K20" s="34">
        <f>Staffing!$T46</f>
        <v>0</v>
      </c>
      <c r="L20" s="5"/>
      <c r="M20" s="56"/>
      <c r="N20" s="56"/>
      <c r="O20" s="56"/>
      <c r="P20" s="56"/>
      <c r="Q20" s="56"/>
      <c r="R20" s="56"/>
      <c r="S20" s="56"/>
      <c r="T20" s="56"/>
      <c r="U20" s="56"/>
      <c r="V20" s="56"/>
      <c r="W20" s="56"/>
      <c r="X20" s="56"/>
      <c r="Y20" s="58"/>
    </row>
    <row r="21" spans="1:25" s="99" customFormat="1" ht="24" customHeight="1" x14ac:dyDescent="0.25">
      <c r="A21" s="56"/>
      <c r="B21" s="78"/>
      <c r="C21" s="322"/>
      <c r="D21" s="56"/>
      <c r="E21" s="327"/>
      <c r="F21" s="228" t="s">
        <v>109</v>
      </c>
      <c r="G21" s="156"/>
      <c r="H21" s="56"/>
      <c r="I21" s="3">
        <f>Space!M15</f>
        <v>0</v>
      </c>
      <c r="J21" s="4"/>
      <c r="K21" s="34">
        <f>Staffing!$T47</f>
        <v>0</v>
      </c>
      <c r="L21" s="5"/>
      <c r="M21" s="56"/>
      <c r="N21" s="56"/>
      <c r="O21" s="56"/>
      <c r="P21" s="56"/>
      <c r="Q21" s="56"/>
      <c r="R21" s="56"/>
      <c r="S21" s="56"/>
      <c r="T21" s="56"/>
      <c r="U21" s="56"/>
      <c r="V21" s="56"/>
      <c r="W21" s="56"/>
      <c r="X21" s="56"/>
      <c r="Y21" s="58"/>
    </row>
    <row r="22" spans="1:25" s="99" customFormat="1" ht="24" customHeight="1" x14ac:dyDescent="0.25">
      <c r="A22" s="56"/>
      <c r="B22" s="79"/>
      <c r="C22" s="323"/>
      <c r="D22" s="56"/>
      <c r="E22" s="327"/>
      <c r="F22" s="228" t="s">
        <v>109</v>
      </c>
      <c r="G22" s="156"/>
      <c r="H22" s="56"/>
      <c r="I22" s="3">
        <f>Space!M16</f>
        <v>0</v>
      </c>
      <c r="J22" s="4"/>
      <c r="K22" s="34">
        <f>Staffing!$T48</f>
        <v>0</v>
      </c>
      <c r="L22" s="5"/>
      <c r="M22" s="56"/>
      <c r="N22" s="56"/>
      <c r="O22" s="56"/>
      <c r="P22" s="56"/>
      <c r="Q22" s="56"/>
      <c r="R22" s="56"/>
      <c r="S22" s="56"/>
      <c r="T22" s="56"/>
      <c r="U22" s="56"/>
      <c r="V22" s="56"/>
      <c r="W22" s="56"/>
      <c r="X22" s="56"/>
      <c r="Y22" s="58"/>
    </row>
    <row r="23" spans="1:25" s="99" customFormat="1" ht="24" customHeight="1" thickBot="1" x14ac:dyDescent="0.3">
      <c r="A23" s="56"/>
      <c r="B23" s="56"/>
      <c r="C23" s="56"/>
      <c r="D23" s="56"/>
      <c r="E23" s="328"/>
      <c r="F23" s="229" t="s">
        <v>109</v>
      </c>
      <c r="G23" s="157"/>
      <c r="H23" s="56"/>
      <c r="I23" s="6">
        <f>Space!M17</f>
        <v>0</v>
      </c>
      <c r="J23" s="7"/>
      <c r="K23" s="35">
        <f>Staffing!$T49</f>
        <v>0</v>
      </c>
      <c r="L23" s="8"/>
      <c r="M23" s="56"/>
      <c r="N23" s="56"/>
      <c r="O23" s="56"/>
      <c r="P23" s="56"/>
      <c r="Q23" s="56"/>
      <c r="R23" s="56"/>
      <c r="S23" s="56"/>
      <c r="T23" s="56"/>
      <c r="U23" s="56"/>
      <c r="V23" s="56"/>
      <c r="W23" s="56"/>
      <c r="X23" s="56"/>
      <c r="Y23" s="58"/>
    </row>
    <row r="24" spans="1:25" s="99" customFormat="1" ht="24.95" customHeight="1" thickTop="1" x14ac:dyDescent="0.25">
      <c r="A24" s="56"/>
      <c r="B24" s="63">
        <v>3</v>
      </c>
      <c r="C24" s="81" t="s">
        <v>36</v>
      </c>
      <c r="D24" s="56"/>
      <c r="E24" s="329" t="s">
        <v>31</v>
      </c>
      <c r="F24" s="227" t="s">
        <v>16</v>
      </c>
      <c r="G24" s="261">
        <v>1</v>
      </c>
      <c r="H24" s="56"/>
      <c r="I24" s="9">
        <f>Space!M18</f>
        <v>0</v>
      </c>
      <c r="J24" s="10"/>
      <c r="K24" s="36">
        <f>Staffing!$T50</f>
        <v>112500</v>
      </c>
      <c r="L24" s="11"/>
      <c r="M24" s="56"/>
      <c r="N24" s="56"/>
      <c r="O24" s="56"/>
      <c r="P24" s="56"/>
      <c r="Q24" s="56"/>
      <c r="R24" s="56"/>
      <c r="S24" s="56"/>
      <c r="T24" s="56"/>
      <c r="U24" s="56"/>
      <c r="V24" s="56"/>
      <c r="W24" s="56"/>
      <c r="X24" s="56"/>
      <c r="Y24" s="58"/>
    </row>
    <row r="25" spans="1:25" s="99" customFormat="1" ht="24" customHeight="1" x14ac:dyDescent="0.25">
      <c r="A25" s="56"/>
      <c r="B25" s="78"/>
      <c r="C25" s="324" t="s">
        <v>35</v>
      </c>
      <c r="D25" s="56"/>
      <c r="E25" s="327"/>
      <c r="F25" s="228" t="s">
        <v>18</v>
      </c>
      <c r="G25" s="262">
        <v>1</v>
      </c>
      <c r="H25" s="58"/>
      <c r="I25" s="3">
        <f>Space!M19</f>
        <v>0</v>
      </c>
      <c r="J25" s="4">
        <f>Technology!AF19</f>
        <v>3200000</v>
      </c>
      <c r="K25" s="34">
        <f>Staffing!$T51</f>
        <v>112500</v>
      </c>
      <c r="L25" s="5">
        <f t="shared" si="0"/>
        <v>3312500</v>
      </c>
      <c r="M25" s="56"/>
      <c r="N25" s="56"/>
      <c r="O25" s="56"/>
      <c r="P25" s="56"/>
      <c r="Q25" s="56"/>
      <c r="R25" s="56"/>
      <c r="S25" s="56"/>
      <c r="T25" s="56"/>
      <c r="U25" s="56"/>
      <c r="V25" s="56"/>
      <c r="W25" s="56"/>
      <c r="X25" s="56"/>
      <c r="Y25" s="58"/>
    </row>
    <row r="26" spans="1:25" s="99" customFormat="1" ht="27.95" customHeight="1" x14ac:dyDescent="0.25">
      <c r="A26" s="56"/>
      <c r="B26" s="78"/>
      <c r="C26" s="324"/>
      <c r="D26" s="56"/>
      <c r="E26" s="327"/>
      <c r="F26" s="228" t="s">
        <v>17</v>
      </c>
      <c r="G26" s="262">
        <v>1</v>
      </c>
      <c r="H26" s="58"/>
      <c r="I26" s="3">
        <f>Space!M20</f>
        <v>0</v>
      </c>
      <c r="J26" s="4">
        <f>Technology!AF20</f>
        <v>1742000</v>
      </c>
      <c r="K26" s="34">
        <f>Staffing!$T52</f>
        <v>56250</v>
      </c>
      <c r="L26" s="5">
        <f t="shared" si="0"/>
        <v>1798250</v>
      </c>
      <c r="M26" s="56"/>
      <c r="N26" s="56"/>
      <c r="O26" s="56"/>
      <c r="P26" s="56"/>
      <c r="Q26" s="56"/>
      <c r="R26" s="56"/>
      <c r="S26" s="56"/>
      <c r="T26" s="56"/>
      <c r="U26" s="56"/>
      <c r="V26" s="56"/>
      <c r="W26" s="56"/>
      <c r="X26" s="56"/>
      <c r="Y26" s="58"/>
    </row>
    <row r="27" spans="1:25" s="99" customFormat="1" ht="27.95" customHeight="1" x14ac:dyDescent="0.25">
      <c r="A27" s="56"/>
      <c r="B27" s="78"/>
      <c r="C27" s="324"/>
      <c r="D27" s="56"/>
      <c r="E27" s="327"/>
      <c r="F27" s="230" t="s">
        <v>24</v>
      </c>
      <c r="G27" s="263">
        <v>1</v>
      </c>
      <c r="H27" s="59"/>
      <c r="I27" s="3">
        <f>Space!M21</f>
        <v>0</v>
      </c>
      <c r="J27" s="4"/>
      <c r="K27" s="34">
        <f>Staffing!$T53</f>
        <v>0</v>
      </c>
      <c r="L27" s="5"/>
      <c r="M27" s="56"/>
      <c r="N27" s="56"/>
      <c r="O27" s="56"/>
      <c r="P27" s="56"/>
      <c r="Q27" s="56"/>
      <c r="R27" s="56"/>
      <c r="S27" s="56"/>
      <c r="T27" s="56"/>
      <c r="U27" s="56"/>
      <c r="V27" s="56"/>
      <c r="W27" s="56"/>
      <c r="X27" s="56"/>
      <c r="Y27" s="58"/>
    </row>
    <row r="28" spans="1:25" ht="24.95" customHeight="1" thickBot="1" x14ac:dyDescent="0.25">
      <c r="A28" s="45"/>
      <c r="B28" s="79"/>
      <c r="C28" s="325"/>
      <c r="D28" s="45"/>
      <c r="E28" s="330"/>
      <c r="F28" s="228" t="s">
        <v>19</v>
      </c>
      <c r="G28" s="262">
        <v>1</v>
      </c>
      <c r="H28" s="56"/>
      <c r="I28" s="3">
        <f>Space!M22</f>
        <v>0</v>
      </c>
      <c r="J28" s="4">
        <f>Technology!AF22</f>
        <v>0</v>
      </c>
      <c r="K28" s="34">
        <f>Staffing!$T54</f>
        <v>0</v>
      </c>
      <c r="L28" s="5">
        <f t="shared" si="0"/>
        <v>0</v>
      </c>
      <c r="M28" s="45"/>
      <c r="N28" s="45"/>
      <c r="O28" s="45"/>
      <c r="P28" s="45"/>
      <c r="Q28" s="45"/>
      <c r="R28" s="45"/>
      <c r="S28" s="45"/>
      <c r="T28" s="45"/>
      <c r="U28" s="45"/>
      <c r="V28" s="45"/>
      <c r="W28" s="45"/>
      <c r="X28" s="45"/>
      <c r="Y28" s="88"/>
    </row>
    <row r="29" spans="1:25" s="100" customFormat="1" ht="29.1" customHeight="1" thickBot="1" x14ac:dyDescent="0.3">
      <c r="A29" s="60"/>
      <c r="B29" s="52"/>
      <c r="C29" s="54"/>
      <c r="D29" s="60"/>
      <c r="E29" s="56"/>
      <c r="F29" s="60"/>
      <c r="G29" s="61" t="s">
        <v>10</v>
      </c>
      <c r="H29" s="61"/>
      <c r="I29" s="12">
        <f>SUM(I14:I28)</f>
        <v>2385000</v>
      </c>
      <c r="J29" s="13">
        <f>SUM(J14:J28)</f>
        <v>9915783.3333333321</v>
      </c>
      <c r="K29" s="37">
        <f>SUM(K14:K28)</f>
        <v>8763125</v>
      </c>
      <c r="L29" s="14">
        <f>SUM(L14:L28)</f>
        <v>20951408.333333332</v>
      </c>
      <c r="M29" s="60"/>
      <c r="N29" s="60"/>
      <c r="O29" s="60"/>
      <c r="P29" s="60"/>
      <c r="Q29" s="60"/>
      <c r="R29" s="60"/>
      <c r="S29" s="60"/>
      <c r="T29" s="60"/>
      <c r="U29" s="60"/>
      <c r="V29" s="60"/>
      <c r="W29" s="60"/>
      <c r="X29" s="60"/>
      <c r="Y29" s="91"/>
    </row>
    <row r="30" spans="1:25" ht="23.25" x14ac:dyDescent="0.2">
      <c r="A30" s="45"/>
      <c r="B30" s="63">
        <v>4</v>
      </c>
      <c r="C30" s="82" t="s">
        <v>55</v>
      </c>
      <c r="D30" s="45"/>
      <c r="E30" s="45"/>
      <c r="F30" s="45"/>
      <c r="G30" s="45"/>
      <c r="H30" s="45"/>
      <c r="I30" s="45"/>
      <c r="J30" s="45"/>
      <c r="K30" s="45"/>
      <c r="L30" s="45"/>
      <c r="M30" s="45"/>
      <c r="N30" s="45"/>
      <c r="O30" s="45"/>
      <c r="P30" s="45"/>
      <c r="Q30" s="45"/>
      <c r="R30" s="45"/>
      <c r="S30" s="45"/>
      <c r="T30" s="45"/>
      <c r="U30" s="45"/>
      <c r="V30" s="45"/>
      <c r="W30" s="45"/>
      <c r="X30" s="45"/>
      <c r="Y30" s="88"/>
    </row>
    <row r="31" spans="1:25" ht="45" x14ac:dyDescent="0.2">
      <c r="A31" s="45"/>
      <c r="B31" s="83"/>
      <c r="C31" s="84" t="s">
        <v>126</v>
      </c>
      <c r="D31" s="45"/>
      <c r="E31" s="56"/>
      <c r="F31" s="56"/>
      <c r="G31" s="56"/>
      <c r="H31" s="56"/>
      <c r="I31" s="56"/>
      <c r="J31" s="56"/>
      <c r="K31" s="56"/>
      <c r="L31" s="56"/>
      <c r="M31" s="45"/>
      <c r="N31" s="45"/>
      <c r="O31" s="45"/>
      <c r="P31" s="45"/>
      <c r="Q31" s="45"/>
      <c r="R31" s="45"/>
      <c r="S31" s="45"/>
      <c r="T31" s="45"/>
      <c r="U31" s="45"/>
      <c r="V31" s="45"/>
      <c r="W31" s="45"/>
      <c r="X31" s="45"/>
      <c r="Y31" s="88"/>
    </row>
    <row r="32" spans="1:25" x14ac:dyDescent="0.2">
      <c r="A32" s="45"/>
      <c r="B32" s="48"/>
      <c r="C32" s="54"/>
      <c r="D32" s="45"/>
      <c r="E32" s="56"/>
      <c r="F32" s="45"/>
      <c r="G32" s="45"/>
      <c r="H32" s="62"/>
      <c r="I32" s="62"/>
      <c r="J32" s="62"/>
      <c r="K32" s="62"/>
      <c r="L32" s="62"/>
      <c r="M32" s="45"/>
      <c r="N32" s="45"/>
      <c r="O32" s="45"/>
      <c r="P32" s="45"/>
      <c r="Q32" s="45"/>
      <c r="R32" s="45"/>
      <c r="S32" s="45"/>
      <c r="T32" s="45"/>
      <c r="U32" s="45"/>
      <c r="V32" s="45"/>
      <c r="W32" s="45"/>
      <c r="X32" s="45"/>
      <c r="Y32" s="88"/>
    </row>
    <row r="33" spans="1:25" x14ac:dyDescent="0.2">
      <c r="A33" s="69"/>
      <c r="B33" s="85"/>
      <c r="C33" s="69"/>
      <c r="D33" s="69"/>
      <c r="E33" s="69"/>
      <c r="F33" s="86"/>
      <c r="G33" s="86"/>
      <c r="H33" s="87"/>
      <c r="I33" s="69"/>
      <c r="J33" s="69"/>
      <c r="K33" s="69"/>
      <c r="L33" s="69"/>
      <c r="M33" s="69"/>
      <c r="N33" s="69"/>
      <c r="O33" s="69"/>
      <c r="P33" s="69"/>
      <c r="Q33" s="69"/>
      <c r="R33" s="69"/>
      <c r="S33" s="69"/>
      <c r="T33" s="69"/>
      <c r="U33" s="69"/>
      <c r="V33" s="69"/>
      <c r="W33" s="69"/>
      <c r="X33" s="69"/>
      <c r="Y33" s="70"/>
    </row>
    <row r="34" spans="1:25" x14ac:dyDescent="0.2">
      <c r="F34" s="97"/>
      <c r="G34" s="97"/>
      <c r="H34" s="101"/>
    </row>
    <row r="35" spans="1:25" x14ac:dyDescent="0.2">
      <c r="F35" s="97"/>
      <c r="G35" s="97"/>
      <c r="H35" s="101"/>
    </row>
    <row r="36" spans="1:25" x14ac:dyDescent="0.2">
      <c r="F36" s="97"/>
      <c r="G36" s="97"/>
    </row>
    <row r="37" spans="1:25" x14ac:dyDescent="0.2">
      <c r="F37" s="101"/>
      <c r="G37" s="101"/>
      <c r="H37" s="101"/>
    </row>
  </sheetData>
  <sheetProtection sheet="1" objects="1" scenarios="1" formatCells="0" formatColumns="0" formatRows="0" selectLockedCells="1"/>
  <mergeCells count="13">
    <mergeCell ref="B2:I2"/>
    <mergeCell ref="N4:U4"/>
    <mergeCell ref="B7:C7"/>
    <mergeCell ref="C14:C22"/>
    <mergeCell ref="C25:C28"/>
    <mergeCell ref="E14:E23"/>
    <mergeCell ref="E24:E28"/>
    <mergeCell ref="N12:X12"/>
    <mergeCell ref="F9:F10"/>
    <mergeCell ref="B4:F4"/>
    <mergeCell ref="B5:F5"/>
    <mergeCell ref="G9:G10"/>
    <mergeCell ref="I12:L12"/>
  </mergeCells>
  <conditionalFormatting sqref="I14:I28">
    <cfRule type="cellIs" dxfId="23" priority="4" operator="equal">
      <formula>0</formula>
    </cfRule>
  </conditionalFormatting>
  <conditionalFormatting sqref="J14:J28">
    <cfRule type="cellIs" dxfId="22" priority="3" operator="equal">
      <formula>0</formula>
    </cfRule>
  </conditionalFormatting>
  <conditionalFormatting sqref="K14:K28">
    <cfRule type="cellIs" dxfId="21" priority="2" operator="equal">
      <formula>0</formula>
    </cfRule>
  </conditionalFormatting>
  <conditionalFormatting sqref="L14:L28">
    <cfRule type="cellIs" dxfId="20" priority="1" operator="equal">
      <formula>0</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sheetPr>
  <dimension ref="A1:O27"/>
  <sheetViews>
    <sheetView zoomScale="75" zoomScaleNormal="75" zoomScalePageLayoutView="75" workbookViewId="0">
      <selection activeCell="L11" sqref="L11"/>
    </sheetView>
  </sheetViews>
  <sheetFormatPr defaultColWidth="10.875" defaultRowHeight="15" x14ac:dyDescent="0.2"/>
  <cols>
    <col min="1" max="1" width="3" style="94" customWidth="1"/>
    <col min="2" max="2" width="4.375" style="94" customWidth="1"/>
    <col min="3" max="3" width="49.625" style="94" customWidth="1"/>
    <col min="4" max="4" width="1.875" style="94" customWidth="1"/>
    <col min="5" max="5" width="4.375" style="94" customWidth="1"/>
    <col min="6" max="6" width="30.625" style="94" customWidth="1"/>
    <col min="7" max="7" width="10.5" style="93" customWidth="1"/>
    <col min="8" max="8" width="1.875" style="94" customWidth="1"/>
    <col min="9" max="10" width="13" style="94" customWidth="1"/>
    <col min="11" max="11" width="18.5" style="94" customWidth="1"/>
    <col min="12" max="12" width="13" style="94" customWidth="1"/>
    <col min="13" max="13" width="15.875" style="94" customWidth="1"/>
    <col min="14" max="14" width="1.875" style="94" customWidth="1"/>
    <col min="15" max="15" width="9.125" style="94" customWidth="1"/>
    <col min="16" max="16384" width="10.875" style="94"/>
  </cols>
  <sheetData>
    <row r="1" spans="1:15" x14ac:dyDescent="0.2">
      <c r="A1" s="115"/>
      <c r="B1" s="65"/>
      <c r="C1" s="65"/>
      <c r="D1" s="65"/>
      <c r="E1" s="65"/>
      <c r="F1" s="65"/>
      <c r="G1" s="71"/>
      <c r="H1" s="65"/>
      <c r="I1" s="65"/>
      <c r="J1" s="65"/>
      <c r="K1" s="65"/>
      <c r="L1" s="65"/>
      <c r="M1" s="65"/>
      <c r="N1" s="65"/>
      <c r="O1" s="66"/>
    </row>
    <row r="2" spans="1:15" ht="26.1" customHeight="1" x14ac:dyDescent="0.35">
      <c r="A2" s="73"/>
      <c r="B2" s="116" t="s">
        <v>27</v>
      </c>
      <c r="C2" s="117"/>
      <c r="D2" s="117"/>
      <c r="E2" s="117"/>
      <c r="F2" s="117"/>
      <c r="G2" s="158"/>
      <c r="H2" s="117"/>
      <c r="I2" s="72"/>
      <c r="J2" s="72"/>
      <c r="K2" s="72"/>
      <c r="L2" s="72"/>
      <c r="M2" s="72"/>
      <c r="N2" s="72"/>
      <c r="O2" s="88"/>
    </row>
    <row r="3" spans="1:15" ht="6.95" customHeight="1" x14ac:dyDescent="0.35">
      <c r="A3" s="73"/>
      <c r="B3" s="116"/>
      <c r="C3" s="117"/>
      <c r="D3" s="117"/>
      <c r="E3" s="117"/>
      <c r="F3" s="117"/>
      <c r="G3" s="158"/>
      <c r="H3" s="117"/>
      <c r="I3" s="72"/>
      <c r="J3" s="72"/>
      <c r="K3" s="72"/>
      <c r="L3" s="72"/>
      <c r="M3" s="72"/>
      <c r="N3" s="72"/>
      <c r="O3" s="88"/>
    </row>
    <row r="4" spans="1:15" ht="47.1" customHeight="1" x14ac:dyDescent="0.2">
      <c r="A4" s="73"/>
      <c r="B4" s="344" t="s">
        <v>57</v>
      </c>
      <c r="C4" s="344"/>
      <c r="D4" s="344"/>
      <c r="E4" s="344"/>
      <c r="F4" s="344"/>
      <c r="G4" s="153"/>
      <c r="H4" s="152"/>
      <c r="I4" s="152"/>
      <c r="J4" s="152"/>
      <c r="K4" s="152"/>
      <c r="L4" s="72"/>
      <c r="M4" s="72"/>
      <c r="N4" s="72"/>
      <c r="O4" s="88"/>
    </row>
    <row r="5" spans="1:15" ht="15" customHeight="1" x14ac:dyDescent="0.25">
      <c r="A5" s="73"/>
      <c r="B5" s="72"/>
      <c r="C5" s="50"/>
      <c r="D5" s="72"/>
      <c r="E5" s="72"/>
      <c r="F5" s="118"/>
      <c r="G5" s="155"/>
      <c r="H5" s="72"/>
      <c r="I5" s="72"/>
      <c r="J5" s="72"/>
      <c r="K5" s="72"/>
      <c r="L5" s="72"/>
      <c r="M5" s="72"/>
      <c r="N5" s="72"/>
      <c r="O5" s="88"/>
    </row>
    <row r="6" spans="1:15" ht="26.1" customHeight="1" x14ac:dyDescent="0.25">
      <c r="A6" s="73"/>
      <c r="B6" s="343" t="s">
        <v>25</v>
      </c>
      <c r="C6" s="321"/>
      <c r="D6" s="72"/>
      <c r="E6" s="72"/>
      <c r="F6" s="118"/>
      <c r="G6" s="347" t="s">
        <v>94</v>
      </c>
      <c r="H6" s="72"/>
      <c r="I6" s="331" t="s">
        <v>73</v>
      </c>
      <c r="J6" s="332"/>
      <c r="K6" s="332"/>
      <c r="L6" s="332"/>
      <c r="M6" s="333"/>
      <c r="N6" s="51"/>
      <c r="O6" s="88"/>
    </row>
    <row r="7" spans="1:15" s="98" customFormat="1" ht="24" customHeight="1" x14ac:dyDescent="0.25">
      <c r="A7" s="119"/>
      <c r="B7" s="120"/>
      <c r="C7" s="120"/>
      <c r="D7" s="120"/>
      <c r="E7" s="120"/>
      <c r="F7" s="57"/>
      <c r="G7" s="348"/>
      <c r="H7" s="120"/>
      <c r="I7" s="15" t="s">
        <v>0</v>
      </c>
      <c r="J7" s="15" t="s">
        <v>1</v>
      </c>
      <c r="K7" s="16" t="s">
        <v>69</v>
      </c>
      <c r="L7" s="15" t="s">
        <v>8</v>
      </c>
      <c r="M7" s="17" t="s">
        <v>6</v>
      </c>
      <c r="N7" s="120"/>
      <c r="O7" s="90"/>
    </row>
    <row r="8" spans="1:15" s="99" customFormat="1" ht="24" customHeight="1" x14ac:dyDescent="0.25">
      <c r="A8" s="107"/>
      <c r="B8" s="63">
        <v>1</v>
      </c>
      <c r="C8" s="82" t="s">
        <v>56</v>
      </c>
      <c r="D8" s="121"/>
      <c r="E8" s="345" t="str">
        <f>Dashboard!E14</f>
        <v>Spaces</v>
      </c>
      <c r="F8" s="231" t="str">
        <f>Dashboard!F14</f>
        <v>Media Center</v>
      </c>
      <c r="G8" s="159">
        <f>Dashboard!G14</f>
        <v>1</v>
      </c>
      <c r="H8" s="122"/>
      <c r="I8" s="276">
        <v>1700</v>
      </c>
      <c r="J8" s="277">
        <v>400</v>
      </c>
      <c r="K8" s="106">
        <f t="shared" ref="K8:K11" si="0">I8*J8</f>
        <v>680000</v>
      </c>
      <c r="L8" s="277">
        <v>30000</v>
      </c>
      <c r="M8" s="18">
        <f>(K8+L8)*Dashboard!G14</f>
        <v>710000</v>
      </c>
      <c r="N8" s="122"/>
      <c r="O8" s="58"/>
    </row>
    <row r="9" spans="1:15" s="99" customFormat="1" ht="24" customHeight="1" x14ac:dyDescent="0.25">
      <c r="A9" s="107"/>
      <c r="B9" s="107"/>
      <c r="C9" s="324" t="s">
        <v>70</v>
      </c>
      <c r="D9" s="121"/>
      <c r="E9" s="341"/>
      <c r="F9" s="232" t="str">
        <f>Dashboard!F15</f>
        <v>Project Lab</v>
      </c>
      <c r="G9" s="159">
        <f>Dashboard!G15</f>
        <v>1</v>
      </c>
      <c r="H9" s="121"/>
      <c r="I9" s="276">
        <v>1400</v>
      </c>
      <c r="J9" s="277">
        <v>400</v>
      </c>
      <c r="K9" s="106">
        <f t="shared" si="0"/>
        <v>560000</v>
      </c>
      <c r="L9" s="277">
        <v>28000</v>
      </c>
      <c r="M9" s="18">
        <f>(K9+L9)*Dashboard!G15</f>
        <v>588000</v>
      </c>
      <c r="N9" s="121"/>
      <c r="O9" s="58"/>
    </row>
    <row r="10" spans="1:15" s="99" customFormat="1" ht="24" customHeight="1" x14ac:dyDescent="0.25">
      <c r="A10" s="107"/>
      <c r="B10" s="107"/>
      <c r="C10" s="324"/>
      <c r="D10" s="121"/>
      <c r="E10" s="341"/>
      <c r="F10" s="232" t="str">
        <f>Dashboard!F16</f>
        <v>Visualization Theater</v>
      </c>
      <c r="G10" s="159">
        <f>Dashboard!G16</f>
        <v>1</v>
      </c>
      <c r="H10" s="121"/>
      <c r="I10" s="276">
        <v>300</v>
      </c>
      <c r="J10" s="277">
        <v>400</v>
      </c>
      <c r="K10" s="106">
        <f t="shared" si="0"/>
        <v>120000</v>
      </c>
      <c r="L10" s="277">
        <v>16000</v>
      </c>
      <c r="M10" s="18">
        <f>(K10+L10)*Dashboard!G16</f>
        <v>136000</v>
      </c>
      <c r="N10" s="121"/>
      <c r="O10" s="58"/>
    </row>
    <row r="11" spans="1:15" s="99" customFormat="1" ht="24" customHeight="1" x14ac:dyDescent="0.25">
      <c r="A11" s="107"/>
      <c r="B11" s="107"/>
      <c r="C11" s="324"/>
      <c r="D11" s="121"/>
      <c r="E11" s="341"/>
      <c r="F11" s="232" t="str">
        <f>Dashboard!F17</f>
        <v>Gaming Zone</v>
      </c>
      <c r="G11" s="159">
        <f>Dashboard!G17</f>
        <v>1</v>
      </c>
      <c r="H11" s="121"/>
      <c r="I11" s="276">
        <v>600</v>
      </c>
      <c r="J11" s="277">
        <v>400</v>
      </c>
      <c r="K11" s="106">
        <f t="shared" si="0"/>
        <v>240000</v>
      </c>
      <c r="L11" s="277">
        <v>21000</v>
      </c>
      <c r="M11" s="18">
        <f>(K11+L11)*Dashboard!G17</f>
        <v>261000</v>
      </c>
      <c r="N11" s="121"/>
      <c r="O11" s="58"/>
    </row>
    <row r="12" spans="1:15" s="99" customFormat="1" ht="24" customHeight="1" x14ac:dyDescent="0.25">
      <c r="A12" s="107"/>
      <c r="B12" s="107"/>
      <c r="C12" s="324"/>
      <c r="D12" s="121"/>
      <c r="E12" s="341"/>
      <c r="F12" s="232" t="str">
        <f>Dashboard!F18</f>
        <v>Group Study Space</v>
      </c>
      <c r="G12" s="159">
        <f>Dashboard!G18</f>
        <v>10</v>
      </c>
      <c r="H12" s="121"/>
      <c r="I12" s="276">
        <v>120</v>
      </c>
      <c r="J12" s="277">
        <v>400</v>
      </c>
      <c r="K12" s="106">
        <f>I12*J12</f>
        <v>48000</v>
      </c>
      <c r="L12" s="277">
        <v>21000</v>
      </c>
      <c r="M12" s="18">
        <f>(K12+L12)*Dashboard!G18</f>
        <v>690000</v>
      </c>
      <c r="N12" s="121"/>
      <c r="O12" s="58"/>
    </row>
    <row r="13" spans="1:15" s="99" customFormat="1" ht="24" customHeight="1" x14ac:dyDescent="0.25">
      <c r="A13" s="107"/>
      <c r="B13" s="107"/>
      <c r="C13" s="324"/>
      <c r="D13" s="121"/>
      <c r="E13" s="341"/>
      <c r="F13" s="232" t="str">
        <f>Dashboard!F19</f>
        <v>&lt; Insert Space &gt;</v>
      </c>
      <c r="G13" s="159">
        <f>Dashboard!G19</f>
        <v>0</v>
      </c>
      <c r="H13" s="121"/>
      <c r="I13" s="276"/>
      <c r="J13" s="277"/>
      <c r="K13" s="106"/>
      <c r="L13" s="277"/>
      <c r="M13" s="18">
        <f>(K13+L13)*Dashboard!G19</f>
        <v>0</v>
      </c>
      <c r="N13" s="121"/>
      <c r="O13" s="58"/>
    </row>
    <row r="14" spans="1:15" s="99" customFormat="1" ht="24" customHeight="1" x14ac:dyDescent="0.25">
      <c r="A14" s="107"/>
      <c r="B14" s="107"/>
      <c r="C14" s="324"/>
      <c r="D14" s="121"/>
      <c r="E14" s="341"/>
      <c r="F14" s="232" t="str">
        <f>Dashboard!F20</f>
        <v>&lt; Insert Space &gt;</v>
      </c>
      <c r="G14" s="159">
        <f>Dashboard!G20</f>
        <v>0</v>
      </c>
      <c r="H14" s="121"/>
      <c r="I14" s="276"/>
      <c r="J14" s="277"/>
      <c r="K14" s="106"/>
      <c r="L14" s="277"/>
      <c r="M14" s="18">
        <f>(K14+L14)*Dashboard!G20</f>
        <v>0</v>
      </c>
      <c r="N14" s="121"/>
      <c r="O14" s="58"/>
    </row>
    <row r="15" spans="1:15" s="99" customFormat="1" ht="24" customHeight="1" x14ac:dyDescent="0.25">
      <c r="A15" s="107"/>
      <c r="B15" s="107"/>
      <c r="C15" s="324"/>
      <c r="D15" s="121"/>
      <c r="E15" s="341"/>
      <c r="F15" s="232" t="str">
        <f>Dashboard!F21</f>
        <v>&lt; Insert Space &gt;</v>
      </c>
      <c r="G15" s="159">
        <f>Dashboard!G21</f>
        <v>0</v>
      </c>
      <c r="H15" s="121"/>
      <c r="I15" s="276"/>
      <c r="J15" s="277"/>
      <c r="K15" s="106"/>
      <c r="L15" s="277"/>
      <c r="M15" s="18">
        <f>(K15+L15)*Dashboard!G21</f>
        <v>0</v>
      </c>
      <c r="N15" s="121"/>
      <c r="O15" s="58"/>
    </row>
    <row r="16" spans="1:15" s="99" customFormat="1" ht="24" customHeight="1" x14ac:dyDescent="0.25">
      <c r="A16" s="107"/>
      <c r="B16" s="107"/>
      <c r="C16" s="324"/>
      <c r="D16" s="121"/>
      <c r="E16" s="341"/>
      <c r="F16" s="232" t="str">
        <f>Dashboard!F22</f>
        <v>&lt; Insert Space &gt;</v>
      </c>
      <c r="G16" s="159">
        <f>Dashboard!G22</f>
        <v>0</v>
      </c>
      <c r="H16" s="121"/>
      <c r="I16" s="276"/>
      <c r="J16" s="277"/>
      <c r="K16" s="106"/>
      <c r="L16" s="277"/>
      <c r="M16" s="18">
        <f>(K16+L16)*Dashboard!G22</f>
        <v>0</v>
      </c>
      <c r="N16" s="121"/>
      <c r="O16" s="58"/>
    </row>
    <row r="17" spans="1:15" s="99" customFormat="1" ht="24" customHeight="1" thickBot="1" x14ac:dyDescent="0.3">
      <c r="A17" s="107"/>
      <c r="B17" s="107"/>
      <c r="C17" s="324"/>
      <c r="D17" s="121"/>
      <c r="E17" s="346"/>
      <c r="F17" s="233" t="str">
        <f>Dashboard!F23</f>
        <v>&lt; Insert Space &gt;</v>
      </c>
      <c r="G17" s="160">
        <f>Dashboard!G23</f>
        <v>0</v>
      </c>
      <c r="H17" s="121"/>
      <c r="I17" s="278"/>
      <c r="J17" s="279"/>
      <c r="K17" s="109"/>
      <c r="L17" s="279"/>
      <c r="M17" s="19">
        <f>(K17+L17)*Dashboard!G23</f>
        <v>0</v>
      </c>
      <c r="N17" s="121"/>
      <c r="O17" s="58"/>
    </row>
    <row r="18" spans="1:15" s="99" customFormat="1" ht="24" customHeight="1" thickTop="1" x14ac:dyDescent="0.25">
      <c r="A18" s="107"/>
      <c r="B18" s="107"/>
      <c r="C18" s="324"/>
      <c r="D18" s="121"/>
      <c r="E18" s="341" t="str">
        <f>Dashboard!E24</f>
        <v>Infrastructure</v>
      </c>
      <c r="F18" s="231" t="str">
        <f>Dashboard!F24</f>
        <v>Network Infrastructure</v>
      </c>
      <c r="G18" s="159">
        <f>Dashboard!G24</f>
        <v>1</v>
      </c>
      <c r="H18" s="121"/>
      <c r="I18" s="280"/>
      <c r="J18" s="281"/>
      <c r="K18" s="110"/>
      <c r="L18" s="281"/>
      <c r="M18" s="20">
        <f>(K18+L18)*Dashboard!G24</f>
        <v>0</v>
      </c>
      <c r="N18" s="121"/>
      <c r="O18" s="58"/>
    </row>
    <row r="19" spans="1:15" s="99" customFormat="1" ht="24" customHeight="1" x14ac:dyDescent="0.25">
      <c r="A19" s="107"/>
      <c r="B19" s="107"/>
      <c r="C19" s="324"/>
      <c r="D19" s="121"/>
      <c r="E19" s="341"/>
      <c r="F19" s="232" t="str">
        <f>Dashboard!F25</f>
        <v>IT Infrastructure</v>
      </c>
      <c r="G19" s="159">
        <f>Dashboard!G25</f>
        <v>1</v>
      </c>
      <c r="H19" s="121"/>
      <c r="I19" s="282"/>
      <c r="J19" s="282"/>
      <c r="K19" s="105"/>
      <c r="L19" s="276"/>
      <c r="M19" s="18">
        <f>(K19+L19)*Dashboard!G25</f>
        <v>0</v>
      </c>
      <c r="N19" s="121"/>
      <c r="O19" s="58"/>
    </row>
    <row r="20" spans="1:15" s="99" customFormat="1" ht="24" customHeight="1" x14ac:dyDescent="0.25">
      <c r="A20" s="107"/>
      <c r="B20" s="107"/>
      <c r="C20" s="324"/>
      <c r="D20" s="121"/>
      <c r="E20" s="341"/>
      <c r="F20" s="232" t="str">
        <f>Dashboard!F26</f>
        <v>AV Infrastructure</v>
      </c>
      <c r="G20" s="159">
        <f>Dashboard!G26</f>
        <v>1</v>
      </c>
      <c r="H20" s="121"/>
      <c r="I20" s="282"/>
      <c r="J20" s="282"/>
      <c r="K20" s="105"/>
      <c r="L20" s="276"/>
      <c r="M20" s="18">
        <f>(K20+L20)*Dashboard!G26</f>
        <v>0</v>
      </c>
      <c r="N20" s="121"/>
      <c r="O20" s="58"/>
    </row>
    <row r="21" spans="1:15" s="99" customFormat="1" ht="24" customHeight="1" x14ac:dyDescent="0.25">
      <c r="A21" s="107"/>
      <c r="B21" s="107"/>
      <c r="C21" s="324"/>
      <c r="D21" s="121"/>
      <c r="E21" s="341"/>
      <c r="F21" s="232" t="str">
        <f>Dashboard!F27</f>
        <v>&lt; Infrastructure &gt;</v>
      </c>
      <c r="G21" s="159">
        <f>Dashboard!G27</f>
        <v>1</v>
      </c>
      <c r="H21" s="121"/>
      <c r="I21" s="282"/>
      <c r="J21" s="282"/>
      <c r="K21" s="105"/>
      <c r="L21" s="276"/>
      <c r="M21" s="18">
        <f>(K21+L21)*Dashboard!G27</f>
        <v>0</v>
      </c>
      <c r="N21" s="121"/>
      <c r="O21" s="58"/>
    </row>
    <row r="22" spans="1:15" s="99" customFormat="1" ht="24" customHeight="1" x14ac:dyDescent="0.25">
      <c r="A22" s="107"/>
      <c r="B22" s="108"/>
      <c r="C22" s="325"/>
      <c r="D22" s="121"/>
      <c r="E22" s="342"/>
      <c r="F22" s="232" t="str">
        <f>Dashboard!F28</f>
        <v>Other Non-Space-Specific Items</v>
      </c>
      <c r="G22" s="159">
        <f>Dashboard!G28</f>
        <v>1</v>
      </c>
      <c r="H22" s="121"/>
      <c r="I22" s="276"/>
      <c r="J22" s="277"/>
      <c r="K22" s="106"/>
      <c r="L22" s="277"/>
      <c r="M22" s="18">
        <f>(K22+L22)*Dashboard!G28</f>
        <v>0</v>
      </c>
      <c r="N22" s="121"/>
      <c r="O22" s="58"/>
    </row>
    <row r="23" spans="1:15" ht="15.75" thickBot="1" x14ac:dyDescent="0.25">
      <c r="A23" s="73"/>
      <c r="B23" s="121"/>
      <c r="C23" s="72"/>
      <c r="D23" s="72"/>
      <c r="E23" s="72"/>
      <c r="F23" s="72"/>
      <c r="G23" s="161"/>
      <c r="H23" s="72"/>
      <c r="I23" s="123"/>
      <c r="J23" s="124"/>
      <c r="K23" s="124"/>
      <c r="L23" s="124"/>
      <c r="M23" s="124"/>
      <c r="N23" s="72"/>
      <c r="O23" s="88"/>
    </row>
    <row r="24" spans="1:15" s="100" customFormat="1" ht="29.1" customHeight="1" thickBot="1" x14ac:dyDescent="0.3">
      <c r="A24" s="125"/>
      <c r="B24" s="27"/>
      <c r="C24" s="27"/>
      <c r="D24" s="27"/>
      <c r="E24" s="27"/>
      <c r="F24" s="60"/>
      <c r="G24" s="126" t="s">
        <v>9</v>
      </c>
      <c r="H24" s="27"/>
      <c r="I24" s="111">
        <f>SUM(I8:I22)</f>
        <v>4120</v>
      </c>
      <c r="J24" s="111" t="str">
        <f>AVERAGE(J8:J22)&amp;"*"</f>
        <v>400*</v>
      </c>
      <c r="K24" s="106">
        <f>SUM(K8:K22)</f>
        <v>1648000</v>
      </c>
      <c r="L24" s="112">
        <f>SUM(L8:L22)</f>
        <v>116000</v>
      </c>
      <c r="M24" s="21">
        <f>SUM(M8:M22)</f>
        <v>2385000</v>
      </c>
      <c r="N24" s="27"/>
      <c r="O24" s="91"/>
    </row>
    <row r="25" spans="1:15" x14ac:dyDescent="0.2">
      <c r="A25" s="73"/>
      <c r="B25" s="72"/>
      <c r="C25" s="72"/>
      <c r="D25" s="72"/>
      <c r="E25" s="72"/>
      <c r="F25" s="72"/>
      <c r="G25" s="161"/>
      <c r="H25" s="72"/>
      <c r="I25" s="72"/>
      <c r="J25" s="129" t="s">
        <v>62</v>
      </c>
      <c r="K25" s="72"/>
      <c r="L25" s="72"/>
      <c r="M25" s="72"/>
      <c r="N25" s="72"/>
      <c r="O25" s="88"/>
    </row>
    <row r="26" spans="1:15" x14ac:dyDescent="0.2">
      <c r="A26" s="73"/>
      <c r="B26" s="72"/>
      <c r="C26" s="72"/>
      <c r="D26" s="72"/>
      <c r="E26" s="72"/>
      <c r="F26" s="72"/>
      <c r="G26" s="161"/>
      <c r="H26" s="72"/>
      <c r="I26" s="72"/>
      <c r="J26" s="72"/>
      <c r="K26" s="72"/>
      <c r="L26" s="72"/>
      <c r="M26" s="72"/>
      <c r="N26" s="72"/>
      <c r="O26" s="88"/>
    </row>
    <row r="27" spans="1:15" x14ac:dyDescent="0.2">
      <c r="A27" s="127"/>
      <c r="B27" s="69"/>
      <c r="C27" s="69"/>
      <c r="D27" s="69"/>
      <c r="E27" s="69"/>
      <c r="F27" s="69"/>
      <c r="G27" s="85"/>
      <c r="H27" s="69"/>
      <c r="I27" s="69"/>
      <c r="J27" s="69"/>
      <c r="K27" s="69"/>
      <c r="L27" s="69"/>
      <c r="M27" s="69"/>
      <c r="N27" s="69"/>
      <c r="O27" s="70"/>
    </row>
  </sheetData>
  <sheetProtection sheet="1" objects="1" scenarios="1" formatCells="0" formatColumns="0" formatRows="0" selectLockedCells="1"/>
  <mergeCells count="7">
    <mergeCell ref="E18:E22"/>
    <mergeCell ref="B6:C6"/>
    <mergeCell ref="B4:F4"/>
    <mergeCell ref="I6:M6"/>
    <mergeCell ref="E8:E17"/>
    <mergeCell ref="G6:G7"/>
    <mergeCell ref="C9:C22"/>
  </mergeCells>
  <conditionalFormatting sqref="G8:G22">
    <cfRule type="cellIs" dxfId="19" priority="2" operator="equal">
      <formula>0</formula>
    </cfRule>
  </conditionalFormatting>
  <conditionalFormatting sqref="M8:M22">
    <cfRule type="cellIs" dxfId="18" priority="1" operator="equal">
      <formula>0</formula>
    </cfRule>
  </conditionalFormatting>
  <pageMargins left="0.75" right="0.75" top="1" bottom="1" header="0.5" footer="0.5"/>
  <pageSetup orientation="portrait" horizontalDpi="4294967292" verticalDpi="4294967292"/>
  <ignoredErrors>
    <ignoredError sqref="J24"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G44"/>
  <sheetViews>
    <sheetView zoomScale="75" zoomScaleNormal="75" zoomScalePageLayoutView="75" workbookViewId="0">
      <pane xSplit="7" ySplit="7" topLeftCell="H8" activePane="bottomRight" state="frozen"/>
      <selection pane="topRight" activeCell="H1" sqref="H1"/>
      <selection pane="bottomLeft" activeCell="A8" sqref="A8"/>
      <selection pane="bottomRight" activeCell="M9" sqref="I8:M9"/>
    </sheetView>
  </sheetViews>
  <sheetFormatPr defaultColWidth="10.875" defaultRowHeight="15" x14ac:dyDescent="0.2"/>
  <cols>
    <col min="1" max="1" width="3" style="94" customWidth="1"/>
    <col min="2" max="2" width="4.375" style="94" customWidth="1"/>
    <col min="3" max="3" width="49.625" style="94" customWidth="1"/>
    <col min="4" max="4" width="1.875" style="94" customWidth="1"/>
    <col min="5" max="5" width="4.5" style="94" customWidth="1"/>
    <col min="6" max="6" width="30.5" style="94" customWidth="1"/>
    <col min="7" max="7" width="10.5" style="94" customWidth="1"/>
    <col min="8" max="8" width="1.875" style="94" customWidth="1"/>
    <col min="9" max="13" width="12" style="94" customWidth="1"/>
    <col min="14" max="14" width="17.5" style="94" customWidth="1"/>
    <col min="15" max="15" width="1.875" style="94" customWidth="1"/>
    <col min="16" max="20" width="12" style="94" customWidth="1"/>
    <col min="21" max="21" width="10.875" style="94" customWidth="1"/>
    <col min="22" max="22" width="17.5" style="94" customWidth="1"/>
    <col min="23" max="23" width="2" style="94" customWidth="1"/>
    <col min="24" max="28" width="12" style="94" customWidth="1"/>
    <col min="29" max="29" width="11.5" style="94" customWidth="1"/>
    <col min="30" max="30" width="17.5" style="94" customWidth="1"/>
    <col min="31" max="31" width="1.125" style="94" customWidth="1"/>
    <col min="32" max="32" width="12.5" style="94" bestFit="1" customWidth="1"/>
    <col min="33" max="33" width="20.625" style="94" customWidth="1"/>
    <col min="34" max="16384" width="10.875" style="94"/>
  </cols>
  <sheetData>
    <row r="1" spans="1:33" x14ac:dyDescent="0.2">
      <c r="A1" s="1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6"/>
    </row>
    <row r="2" spans="1:33" ht="26.1" customHeight="1" x14ac:dyDescent="0.35">
      <c r="A2" s="73"/>
      <c r="B2" s="349" t="s">
        <v>28</v>
      </c>
      <c r="C2" s="349"/>
      <c r="D2" s="349"/>
      <c r="E2" s="349"/>
      <c r="F2" s="349"/>
      <c r="G2" s="349"/>
      <c r="H2" s="349"/>
      <c r="I2" s="349"/>
      <c r="J2" s="349"/>
      <c r="K2" s="349"/>
      <c r="L2" s="349"/>
      <c r="M2" s="349"/>
      <c r="N2" s="72"/>
      <c r="O2" s="72"/>
      <c r="P2" s="72"/>
      <c r="Q2" s="72"/>
      <c r="R2" s="72"/>
      <c r="S2" s="72"/>
      <c r="T2" s="72"/>
      <c r="U2" s="72"/>
      <c r="V2" s="72"/>
      <c r="W2" s="72"/>
      <c r="X2" s="72"/>
      <c r="Y2" s="72"/>
      <c r="Z2" s="72"/>
      <c r="AA2" s="72"/>
      <c r="AB2" s="72"/>
      <c r="AC2" s="72"/>
      <c r="AD2" s="72"/>
      <c r="AE2" s="72"/>
      <c r="AF2" s="72"/>
      <c r="AG2" s="88"/>
    </row>
    <row r="3" spans="1:33" ht="6.95" customHeight="1" x14ac:dyDescent="0.3">
      <c r="A3" s="73"/>
      <c r="B3" s="144"/>
      <c r="C3" s="117"/>
      <c r="D3" s="117"/>
      <c r="E3" s="117"/>
      <c r="F3" s="117"/>
      <c r="G3" s="117"/>
      <c r="H3" s="117"/>
      <c r="I3" s="72"/>
      <c r="J3" s="72"/>
      <c r="K3" s="72"/>
      <c r="L3" s="72"/>
      <c r="M3" s="72"/>
      <c r="N3" s="72"/>
      <c r="O3" s="72"/>
      <c r="P3" s="72"/>
      <c r="Q3" s="72"/>
      <c r="R3" s="72"/>
      <c r="S3" s="72"/>
      <c r="T3" s="72"/>
      <c r="U3" s="72"/>
      <c r="V3" s="72"/>
      <c r="W3" s="72"/>
      <c r="X3" s="72"/>
      <c r="Y3" s="72"/>
      <c r="Z3" s="72"/>
      <c r="AA3" s="72"/>
      <c r="AB3" s="72"/>
      <c r="AC3" s="72"/>
      <c r="AD3" s="72"/>
      <c r="AE3" s="72"/>
      <c r="AF3" s="72"/>
      <c r="AG3" s="88"/>
    </row>
    <row r="4" spans="1:33" ht="75" customHeight="1" x14ac:dyDescent="0.2">
      <c r="A4" s="73"/>
      <c r="B4" s="344" t="s">
        <v>58</v>
      </c>
      <c r="C4" s="344"/>
      <c r="D4" s="344"/>
      <c r="E4" s="344"/>
      <c r="F4" s="344"/>
      <c r="G4" s="145"/>
      <c r="H4" s="152"/>
      <c r="I4" s="152"/>
      <c r="J4" s="152"/>
      <c r="K4" s="152"/>
      <c r="L4" s="152"/>
      <c r="M4" s="152"/>
      <c r="N4" s="72"/>
      <c r="O4" s="72"/>
      <c r="P4" s="72"/>
      <c r="Q4" s="72"/>
      <c r="R4" s="72"/>
      <c r="S4" s="72"/>
      <c r="T4" s="72"/>
      <c r="U4" s="72"/>
      <c r="V4" s="72"/>
      <c r="W4" s="72"/>
      <c r="X4" s="72"/>
      <c r="Y4" s="72"/>
      <c r="Z4" s="72"/>
      <c r="AA4" s="72"/>
      <c r="AB4" s="72"/>
      <c r="AC4" s="72"/>
      <c r="AD4" s="72"/>
      <c r="AE4" s="72"/>
      <c r="AF4" s="72"/>
      <c r="AG4" s="88"/>
    </row>
    <row r="5" spans="1:33" ht="15" customHeight="1" x14ac:dyDescent="0.2">
      <c r="A5" s="73"/>
      <c r="B5" s="72"/>
      <c r="C5" s="145"/>
      <c r="D5" s="145"/>
      <c r="E5" s="145"/>
      <c r="F5" s="145"/>
      <c r="G5" s="145"/>
      <c r="H5" s="145"/>
      <c r="I5" s="145"/>
      <c r="J5" s="146"/>
      <c r="K5" s="146"/>
      <c r="L5" s="72"/>
      <c r="M5" s="72"/>
      <c r="N5" s="72"/>
      <c r="O5" s="72"/>
      <c r="P5" s="72"/>
      <c r="Q5" s="72"/>
      <c r="R5" s="72"/>
      <c r="S5" s="72"/>
      <c r="T5" s="72"/>
      <c r="U5" s="72"/>
      <c r="V5" s="72"/>
      <c r="W5" s="72"/>
      <c r="X5" s="72"/>
      <c r="Y5" s="72"/>
      <c r="Z5" s="72"/>
      <c r="AA5" s="72"/>
      <c r="AB5" s="72"/>
      <c r="AC5" s="72"/>
      <c r="AD5" s="72"/>
      <c r="AE5" s="72"/>
      <c r="AF5" s="72"/>
      <c r="AG5" s="88"/>
    </row>
    <row r="6" spans="1:33" s="99" customFormat="1" ht="27" customHeight="1" x14ac:dyDescent="0.25">
      <c r="A6" s="107"/>
      <c r="B6" s="343" t="s">
        <v>25</v>
      </c>
      <c r="C6" s="321"/>
      <c r="D6" s="121"/>
      <c r="E6" s="121"/>
      <c r="F6" s="121"/>
      <c r="G6" s="121"/>
      <c r="H6" s="121"/>
      <c r="I6" s="331" t="s">
        <v>41</v>
      </c>
      <c r="J6" s="332"/>
      <c r="K6" s="332"/>
      <c r="L6" s="332"/>
      <c r="M6" s="332"/>
      <c r="N6" s="333"/>
      <c r="O6" s="121"/>
      <c r="P6" s="362" t="s">
        <v>42</v>
      </c>
      <c r="Q6" s="362"/>
      <c r="R6" s="362"/>
      <c r="S6" s="362"/>
      <c r="T6" s="362"/>
      <c r="U6" s="362"/>
      <c r="V6" s="362"/>
      <c r="W6" s="121"/>
      <c r="X6" s="362" t="s">
        <v>43</v>
      </c>
      <c r="Y6" s="362"/>
      <c r="Z6" s="362"/>
      <c r="AA6" s="362"/>
      <c r="AB6" s="362"/>
      <c r="AC6" s="362"/>
      <c r="AD6" s="362"/>
      <c r="AE6" s="121"/>
      <c r="AF6" s="360" t="s">
        <v>13</v>
      </c>
      <c r="AG6" s="58"/>
    </row>
    <row r="7" spans="1:33" s="98" customFormat="1" ht="59.1" customHeight="1" x14ac:dyDescent="0.25">
      <c r="A7" s="119"/>
      <c r="B7" s="120"/>
      <c r="C7" s="120"/>
      <c r="D7" s="120"/>
      <c r="E7" s="120"/>
      <c r="F7" s="57"/>
      <c r="G7" s="190" t="s">
        <v>94</v>
      </c>
      <c r="H7" s="120"/>
      <c r="I7" s="15" t="s">
        <v>4</v>
      </c>
      <c r="J7" s="15" t="s">
        <v>15</v>
      </c>
      <c r="K7" s="15" t="s">
        <v>20</v>
      </c>
      <c r="L7" s="15" t="s">
        <v>21</v>
      </c>
      <c r="M7" s="15" t="s">
        <v>7</v>
      </c>
      <c r="N7" s="22" t="s">
        <v>6</v>
      </c>
      <c r="O7" s="120"/>
      <c r="P7" s="16" t="s">
        <v>4</v>
      </c>
      <c r="Q7" s="16" t="s">
        <v>15</v>
      </c>
      <c r="R7" s="16" t="s">
        <v>20</v>
      </c>
      <c r="S7" s="16" t="s">
        <v>21</v>
      </c>
      <c r="T7" s="16" t="s">
        <v>7</v>
      </c>
      <c r="U7" s="22" t="s">
        <v>11</v>
      </c>
      <c r="V7" s="22" t="s">
        <v>6</v>
      </c>
      <c r="W7" s="120"/>
      <c r="X7" s="16" t="s">
        <v>4</v>
      </c>
      <c r="Y7" s="16" t="s">
        <v>15</v>
      </c>
      <c r="Z7" s="16" t="s">
        <v>20</v>
      </c>
      <c r="AA7" s="16" t="s">
        <v>21</v>
      </c>
      <c r="AB7" s="16" t="s">
        <v>7</v>
      </c>
      <c r="AC7" s="22" t="s">
        <v>11</v>
      </c>
      <c r="AD7" s="22" t="s">
        <v>6</v>
      </c>
      <c r="AE7" s="120"/>
      <c r="AF7" s="361"/>
      <c r="AG7" s="90"/>
    </row>
    <row r="8" spans="1:33" s="130" customFormat="1" ht="24" customHeight="1" x14ac:dyDescent="0.25">
      <c r="A8" s="136"/>
      <c r="B8" s="133">
        <v>1</v>
      </c>
      <c r="C8" s="134" t="s">
        <v>59</v>
      </c>
      <c r="D8" s="147"/>
      <c r="E8" s="353" t="str">
        <f>Dashboard!E14</f>
        <v>Spaces</v>
      </c>
      <c r="F8" s="234" t="str">
        <f>Dashboard!F14</f>
        <v>Media Center</v>
      </c>
      <c r="G8" s="159">
        <f>Dashboard!G14</f>
        <v>1</v>
      </c>
      <c r="H8" s="147"/>
      <c r="I8" s="277">
        <v>0</v>
      </c>
      <c r="J8" s="277">
        <v>10000</v>
      </c>
      <c r="K8" s="277">
        <v>80000</v>
      </c>
      <c r="L8" s="277">
        <v>325000</v>
      </c>
      <c r="M8" s="277">
        <v>10000</v>
      </c>
      <c r="N8" s="106">
        <f>(SUMPRODUCT(I8:M8,(1+(I$27:M$27))))*Dashboard!G14</f>
        <v>519250</v>
      </c>
      <c r="O8" s="147"/>
      <c r="P8" s="106">
        <f t="shared" ref="P8:T12" si="0">I8*P$27</f>
        <v>0</v>
      </c>
      <c r="Q8" s="106">
        <f t="shared" si="0"/>
        <v>1000</v>
      </c>
      <c r="R8" s="106">
        <f t="shared" si="0"/>
        <v>4000</v>
      </c>
      <c r="S8" s="106">
        <f t="shared" si="0"/>
        <v>32500</v>
      </c>
      <c r="T8" s="106">
        <f t="shared" si="0"/>
        <v>1000</v>
      </c>
      <c r="U8" s="106">
        <f>(SUM(P8:T8))*Dashboard!G14</f>
        <v>38500</v>
      </c>
      <c r="V8" s="106">
        <f>U8*Dashboard!$G$9</f>
        <v>192500</v>
      </c>
      <c r="W8" s="147"/>
      <c r="X8" s="112">
        <f t="shared" ref="X8:AB12" si="1">I8/X$27</f>
        <v>0</v>
      </c>
      <c r="Y8" s="112">
        <f t="shared" si="1"/>
        <v>2500</v>
      </c>
      <c r="Z8" s="112">
        <f t="shared" si="1"/>
        <v>13333.333333333334</v>
      </c>
      <c r="AA8" s="112">
        <f t="shared" si="1"/>
        <v>81250</v>
      </c>
      <c r="AB8" s="112">
        <f t="shared" si="1"/>
        <v>5000</v>
      </c>
      <c r="AC8" s="112">
        <f>(SUM(X8:AB8))*Dashboard!G14</f>
        <v>102083.33333333333</v>
      </c>
      <c r="AD8" s="135">
        <f>AC8*Dashboard!$G$9</f>
        <v>510416.66666666663</v>
      </c>
      <c r="AE8" s="147"/>
      <c r="AF8" s="23">
        <f>N8+V8+AD8</f>
        <v>1222166.6666666665</v>
      </c>
      <c r="AG8" s="148"/>
    </row>
    <row r="9" spans="1:33" s="130" customFormat="1" ht="24" customHeight="1" x14ac:dyDescent="0.25">
      <c r="A9" s="136"/>
      <c r="B9" s="136"/>
      <c r="C9" s="324" t="s">
        <v>71</v>
      </c>
      <c r="D9" s="147"/>
      <c r="E9" s="354"/>
      <c r="F9" s="235" t="str">
        <f>Dashboard!F15</f>
        <v>Project Lab</v>
      </c>
      <c r="G9" s="159">
        <f>Dashboard!G15</f>
        <v>1</v>
      </c>
      <c r="H9" s="147"/>
      <c r="I9" s="277">
        <v>30000</v>
      </c>
      <c r="J9" s="277">
        <v>10000</v>
      </c>
      <c r="K9" s="277">
        <v>80000</v>
      </c>
      <c r="L9" s="277">
        <v>400000</v>
      </c>
      <c r="M9" s="277">
        <v>1500</v>
      </c>
      <c r="N9" s="106">
        <f>(SUMPRODUCT(I9:M9,(1+(I$27:M$27))))*Dashboard!G15</f>
        <v>636000</v>
      </c>
      <c r="O9" s="147"/>
      <c r="P9" s="106">
        <f t="shared" si="0"/>
        <v>1500</v>
      </c>
      <c r="Q9" s="106">
        <f t="shared" si="0"/>
        <v>1000</v>
      </c>
      <c r="R9" s="106">
        <f t="shared" si="0"/>
        <v>4000</v>
      </c>
      <c r="S9" s="106">
        <f t="shared" si="0"/>
        <v>40000</v>
      </c>
      <c r="T9" s="106">
        <f t="shared" si="0"/>
        <v>150</v>
      </c>
      <c r="U9" s="106">
        <f>(SUM(P9:T9))*Dashboard!G15</f>
        <v>46650</v>
      </c>
      <c r="V9" s="106">
        <f>U9*Dashboard!$G$9</f>
        <v>233250</v>
      </c>
      <c r="W9" s="147"/>
      <c r="X9" s="112">
        <f t="shared" si="1"/>
        <v>5000</v>
      </c>
      <c r="Y9" s="112">
        <f t="shared" si="1"/>
        <v>2500</v>
      </c>
      <c r="Z9" s="112">
        <f t="shared" si="1"/>
        <v>13333.333333333334</v>
      </c>
      <c r="AA9" s="112">
        <f t="shared" si="1"/>
        <v>100000</v>
      </c>
      <c r="AB9" s="112">
        <f t="shared" si="1"/>
        <v>750</v>
      </c>
      <c r="AC9" s="112">
        <f>(SUM(X9:AB9))*Dashboard!G15</f>
        <v>121583.33333333334</v>
      </c>
      <c r="AD9" s="135">
        <f>AC9*Dashboard!$G$9</f>
        <v>607916.66666666674</v>
      </c>
      <c r="AE9" s="147"/>
      <c r="AF9" s="23">
        <f>N9+V9+AD9</f>
        <v>1477166.6666666667</v>
      </c>
      <c r="AG9" s="148"/>
    </row>
    <row r="10" spans="1:33" s="130" customFormat="1" ht="24" customHeight="1" x14ac:dyDescent="0.25">
      <c r="A10" s="136"/>
      <c r="B10" s="136"/>
      <c r="C10" s="324"/>
      <c r="D10" s="147"/>
      <c r="E10" s="354"/>
      <c r="F10" s="235" t="str">
        <f>Dashboard!F16</f>
        <v>Visualization Theater</v>
      </c>
      <c r="G10" s="159">
        <f>Dashboard!G16</f>
        <v>1</v>
      </c>
      <c r="H10" s="147"/>
      <c r="I10" s="277">
        <v>25000</v>
      </c>
      <c r="J10" s="277">
        <v>0</v>
      </c>
      <c r="K10" s="277">
        <v>25000</v>
      </c>
      <c r="L10" s="277">
        <v>320000</v>
      </c>
      <c r="M10" s="277">
        <v>1500</v>
      </c>
      <c r="N10" s="106">
        <f>(SUMPRODUCT(I10:M10,(1+(I$27:M$27))))*Dashboard!G16</f>
        <v>456500</v>
      </c>
      <c r="O10" s="147"/>
      <c r="P10" s="106">
        <f t="shared" si="0"/>
        <v>1250</v>
      </c>
      <c r="Q10" s="106">
        <f t="shared" si="0"/>
        <v>0</v>
      </c>
      <c r="R10" s="106">
        <f t="shared" si="0"/>
        <v>1250</v>
      </c>
      <c r="S10" s="106">
        <f t="shared" si="0"/>
        <v>32000</v>
      </c>
      <c r="T10" s="106">
        <f t="shared" si="0"/>
        <v>150</v>
      </c>
      <c r="U10" s="106">
        <f>(SUM(P10:T10))*Dashboard!G16</f>
        <v>34650</v>
      </c>
      <c r="V10" s="106">
        <f>U10*Dashboard!$G$9</f>
        <v>173250</v>
      </c>
      <c r="W10" s="147"/>
      <c r="X10" s="112">
        <f t="shared" si="1"/>
        <v>4166.666666666667</v>
      </c>
      <c r="Y10" s="112">
        <f t="shared" si="1"/>
        <v>0</v>
      </c>
      <c r="Z10" s="112">
        <f t="shared" si="1"/>
        <v>4166.666666666667</v>
      </c>
      <c r="AA10" s="112">
        <f t="shared" si="1"/>
        <v>80000</v>
      </c>
      <c r="AB10" s="112">
        <f t="shared" si="1"/>
        <v>750</v>
      </c>
      <c r="AC10" s="112">
        <f>(SUM(X10:AB10))*Dashboard!G16</f>
        <v>89083.333333333328</v>
      </c>
      <c r="AD10" s="135">
        <f>AC10*Dashboard!$G$9</f>
        <v>445416.66666666663</v>
      </c>
      <c r="AE10" s="147"/>
      <c r="AF10" s="23">
        <f>N10+V10+AD10</f>
        <v>1075166.6666666665</v>
      </c>
      <c r="AG10" s="148"/>
    </row>
    <row r="11" spans="1:33" s="130" customFormat="1" ht="24" customHeight="1" x14ac:dyDescent="0.25">
      <c r="A11" s="136"/>
      <c r="B11" s="136"/>
      <c r="C11" s="324" t="s">
        <v>66</v>
      </c>
      <c r="D11" s="147"/>
      <c r="E11" s="354"/>
      <c r="F11" s="235" t="str">
        <f>Dashboard!F17</f>
        <v>Gaming Zone</v>
      </c>
      <c r="G11" s="159">
        <f>Dashboard!G17</f>
        <v>1</v>
      </c>
      <c r="H11" s="147"/>
      <c r="I11" s="277">
        <v>20000</v>
      </c>
      <c r="J11" s="277">
        <v>0</v>
      </c>
      <c r="K11" s="277">
        <v>140000</v>
      </c>
      <c r="L11" s="277">
        <v>200000</v>
      </c>
      <c r="M11" s="277">
        <v>5000</v>
      </c>
      <c r="N11" s="106">
        <f>(SUMPRODUCT(I11:M11,(1+(I$27:M$27))))*Dashboard!G17</f>
        <v>437000</v>
      </c>
      <c r="O11" s="147"/>
      <c r="P11" s="106">
        <f t="shared" si="0"/>
        <v>1000</v>
      </c>
      <c r="Q11" s="106">
        <f t="shared" si="0"/>
        <v>0</v>
      </c>
      <c r="R11" s="106">
        <f t="shared" si="0"/>
        <v>7000</v>
      </c>
      <c r="S11" s="106">
        <f t="shared" si="0"/>
        <v>20000</v>
      </c>
      <c r="T11" s="106">
        <f t="shared" si="0"/>
        <v>500</v>
      </c>
      <c r="U11" s="106">
        <f>(SUM(P11:T11))*Dashboard!G17</f>
        <v>28500</v>
      </c>
      <c r="V11" s="106">
        <f>U11*Dashboard!$G$9</f>
        <v>142500</v>
      </c>
      <c r="W11" s="147"/>
      <c r="X11" s="112">
        <f t="shared" si="1"/>
        <v>3333.3333333333335</v>
      </c>
      <c r="Y11" s="112">
        <f t="shared" si="1"/>
        <v>0</v>
      </c>
      <c r="Z11" s="112">
        <f t="shared" si="1"/>
        <v>23333.333333333332</v>
      </c>
      <c r="AA11" s="112">
        <f t="shared" si="1"/>
        <v>50000</v>
      </c>
      <c r="AB11" s="112">
        <f t="shared" si="1"/>
        <v>2500</v>
      </c>
      <c r="AC11" s="112">
        <f>(SUM(X11:AB11))*Dashboard!G17</f>
        <v>79166.666666666657</v>
      </c>
      <c r="AD11" s="135">
        <f>AC11*Dashboard!$G$9</f>
        <v>395833.33333333326</v>
      </c>
      <c r="AE11" s="147"/>
      <c r="AF11" s="23">
        <f>N11+V11+AD11</f>
        <v>975333.33333333326</v>
      </c>
      <c r="AG11" s="148"/>
    </row>
    <row r="12" spans="1:33" s="130" customFormat="1" ht="24" customHeight="1" x14ac:dyDescent="0.25">
      <c r="A12" s="136"/>
      <c r="B12" s="138"/>
      <c r="C12" s="325"/>
      <c r="D12" s="147"/>
      <c r="E12" s="354"/>
      <c r="F12" s="235" t="str">
        <f>Dashboard!F18</f>
        <v>Group Study Space</v>
      </c>
      <c r="G12" s="159">
        <f>Dashboard!G18</f>
        <v>10</v>
      </c>
      <c r="H12" s="147"/>
      <c r="I12" s="277">
        <v>0</v>
      </c>
      <c r="J12" s="277">
        <v>700</v>
      </c>
      <c r="K12" s="277">
        <v>0</v>
      </c>
      <c r="L12" s="277">
        <v>6800</v>
      </c>
      <c r="M12" s="277">
        <v>0</v>
      </c>
      <c r="N12" s="106">
        <f>(SUMPRODUCT(I12:M12,(1+(I$27:M$27))))*Dashboard!G18</f>
        <v>92700</v>
      </c>
      <c r="O12" s="147"/>
      <c r="P12" s="106">
        <f t="shared" si="0"/>
        <v>0</v>
      </c>
      <c r="Q12" s="106">
        <f t="shared" si="0"/>
        <v>70</v>
      </c>
      <c r="R12" s="106">
        <f t="shared" si="0"/>
        <v>0</v>
      </c>
      <c r="S12" s="106">
        <f t="shared" si="0"/>
        <v>680</v>
      </c>
      <c r="T12" s="106">
        <f t="shared" si="0"/>
        <v>0</v>
      </c>
      <c r="U12" s="106">
        <f>(SUM(P12:T12))*Dashboard!G18</f>
        <v>7500</v>
      </c>
      <c r="V12" s="106">
        <f>U12*Dashboard!$G$9</f>
        <v>37500</v>
      </c>
      <c r="W12" s="147"/>
      <c r="X12" s="112">
        <f t="shared" si="1"/>
        <v>0</v>
      </c>
      <c r="Y12" s="112">
        <f t="shared" si="1"/>
        <v>175</v>
      </c>
      <c r="Z12" s="112">
        <f t="shared" si="1"/>
        <v>0</v>
      </c>
      <c r="AA12" s="112">
        <f t="shared" si="1"/>
        <v>1700</v>
      </c>
      <c r="AB12" s="112">
        <f t="shared" si="1"/>
        <v>0</v>
      </c>
      <c r="AC12" s="112">
        <f>(SUM(X12:AB12))*Dashboard!G18</f>
        <v>18750</v>
      </c>
      <c r="AD12" s="135">
        <f>AC12*Dashboard!$G$9</f>
        <v>93750</v>
      </c>
      <c r="AE12" s="147"/>
      <c r="AF12" s="23">
        <f>N12+V12+AD12</f>
        <v>223950</v>
      </c>
      <c r="AG12" s="148"/>
    </row>
    <row r="13" spans="1:33" s="130" customFormat="1" ht="24" customHeight="1" x14ac:dyDescent="0.25">
      <c r="A13" s="136"/>
      <c r="B13" s="147"/>
      <c r="C13" s="147"/>
      <c r="D13" s="147"/>
      <c r="E13" s="354"/>
      <c r="F13" s="235" t="str">
        <f>Dashboard!F19</f>
        <v>&lt; Insert Space &gt;</v>
      </c>
      <c r="G13" s="159">
        <f>Dashboard!G19</f>
        <v>0</v>
      </c>
      <c r="H13" s="147"/>
      <c r="I13" s="277"/>
      <c r="J13" s="277"/>
      <c r="K13" s="277"/>
      <c r="L13" s="277"/>
      <c r="M13" s="277"/>
      <c r="N13" s="106">
        <f>(SUMPRODUCT(I13:M13,(1+(I$27:M$27))))*Dashboard!G19</f>
        <v>0</v>
      </c>
      <c r="O13" s="147"/>
      <c r="P13" s="106"/>
      <c r="Q13" s="106"/>
      <c r="R13" s="106"/>
      <c r="S13" s="106"/>
      <c r="T13" s="106"/>
      <c r="U13" s="106">
        <f>(SUM(P13:T13))*Dashboard!G19</f>
        <v>0</v>
      </c>
      <c r="V13" s="106">
        <f>U13*Dashboard!$G$9</f>
        <v>0</v>
      </c>
      <c r="W13" s="147"/>
      <c r="X13" s="137"/>
      <c r="Y13" s="137"/>
      <c r="Z13" s="137"/>
      <c r="AA13" s="137"/>
      <c r="AB13" s="137"/>
      <c r="AC13" s="112">
        <f>(SUM(X13:AB13))*Dashboard!G19</f>
        <v>0</v>
      </c>
      <c r="AD13" s="106"/>
      <c r="AE13" s="147"/>
      <c r="AF13" s="23"/>
      <c r="AG13" s="148"/>
    </row>
    <row r="14" spans="1:33" s="130" customFormat="1" ht="24" customHeight="1" x14ac:dyDescent="0.25">
      <c r="A14" s="136"/>
      <c r="B14" s="133">
        <v>2</v>
      </c>
      <c r="C14" s="134" t="s">
        <v>64</v>
      </c>
      <c r="D14" s="147"/>
      <c r="E14" s="354"/>
      <c r="F14" s="235" t="str">
        <f>Dashboard!F20</f>
        <v>&lt; Insert Space &gt;</v>
      </c>
      <c r="G14" s="159">
        <f>Dashboard!G20</f>
        <v>0</v>
      </c>
      <c r="H14" s="147"/>
      <c r="I14" s="277"/>
      <c r="J14" s="277"/>
      <c r="K14" s="277"/>
      <c r="L14" s="277"/>
      <c r="M14" s="277"/>
      <c r="N14" s="106">
        <f>(SUMPRODUCT(I14:M14,(1+(I$27:M$27))))*Dashboard!G20</f>
        <v>0</v>
      </c>
      <c r="O14" s="147"/>
      <c r="P14" s="106"/>
      <c r="Q14" s="106"/>
      <c r="R14" s="106"/>
      <c r="S14" s="106"/>
      <c r="T14" s="106"/>
      <c r="U14" s="106">
        <f>(SUM(P14:T14))*Dashboard!G20</f>
        <v>0</v>
      </c>
      <c r="V14" s="106">
        <f>U14*Dashboard!$G$9</f>
        <v>0</v>
      </c>
      <c r="W14" s="147"/>
      <c r="X14" s="137"/>
      <c r="Y14" s="137"/>
      <c r="Z14" s="137"/>
      <c r="AA14" s="137"/>
      <c r="AB14" s="137"/>
      <c r="AC14" s="112">
        <f>(SUM(X14:AB14))*Dashboard!G20</f>
        <v>0</v>
      </c>
      <c r="AD14" s="106"/>
      <c r="AE14" s="147"/>
      <c r="AF14" s="23"/>
      <c r="AG14" s="148"/>
    </row>
    <row r="15" spans="1:33" s="130" customFormat="1" ht="24" customHeight="1" x14ac:dyDescent="0.25">
      <c r="A15" s="136"/>
      <c r="B15" s="136"/>
      <c r="C15" s="324" t="s">
        <v>65</v>
      </c>
      <c r="D15" s="147"/>
      <c r="E15" s="354"/>
      <c r="F15" s="235" t="str">
        <f>Dashboard!F21</f>
        <v>&lt; Insert Space &gt;</v>
      </c>
      <c r="G15" s="159">
        <f>Dashboard!G21</f>
        <v>0</v>
      </c>
      <c r="H15" s="147"/>
      <c r="I15" s="277"/>
      <c r="J15" s="277"/>
      <c r="K15" s="277"/>
      <c r="L15" s="277"/>
      <c r="M15" s="277"/>
      <c r="N15" s="106">
        <f>(SUMPRODUCT(I15:M15,(1+(I$27:M$27))))*Dashboard!G21</f>
        <v>0</v>
      </c>
      <c r="O15" s="147"/>
      <c r="P15" s="106"/>
      <c r="Q15" s="106"/>
      <c r="R15" s="106"/>
      <c r="S15" s="106"/>
      <c r="T15" s="106"/>
      <c r="U15" s="106">
        <f>(SUM(P15:T15))*Dashboard!G21</f>
        <v>0</v>
      </c>
      <c r="V15" s="106">
        <f>U15*Dashboard!$G$9</f>
        <v>0</v>
      </c>
      <c r="W15" s="147"/>
      <c r="X15" s="137"/>
      <c r="Y15" s="137"/>
      <c r="Z15" s="137"/>
      <c r="AA15" s="137"/>
      <c r="AB15" s="137"/>
      <c r="AC15" s="112">
        <f>(SUM(X15:AB15))*Dashboard!G21</f>
        <v>0</v>
      </c>
      <c r="AD15" s="106"/>
      <c r="AE15" s="147"/>
      <c r="AF15" s="23"/>
      <c r="AG15" s="148"/>
    </row>
    <row r="16" spans="1:33" s="130" customFormat="1" ht="24" customHeight="1" x14ac:dyDescent="0.25">
      <c r="A16" s="136"/>
      <c r="B16" s="136"/>
      <c r="C16" s="324"/>
      <c r="D16" s="147"/>
      <c r="E16" s="354"/>
      <c r="F16" s="235" t="str">
        <f>Dashboard!F22</f>
        <v>&lt; Insert Space &gt;</v>
      </c>
      <c r="G16" s="159">
        <f>Dashboard!G22</f>
        <v>0</v>
      </c>
      <c r="H16" s="147"/>
      <c r="I16" s="277"/>
      <c r="J16" s="277"/>
      <c r="K16" s="277"/>
      <c r="L16" s="277"/>
      <c r="M16" s="277"/>
      <c r="N16" s="106">
        <f>(SUMPRODUCT(I16:M16,(1+(I$27:M$27))))*Dashboard!G22</f>
        <v>0</v>
      </c>
      <c r="O16" s="147"/>
      <c r="P16" s="106"/>
      <c r="Q16" s="106"/>
      <c r="R16" s="106"/>
      <c r="S16" s="106"/>
      <c r="T16" s="106"/>
      <c r="U16" s="106">
        <f>(SUM(P16:T16))*Dashboard!G22</f>
        <v>0</v>
      </c>
      <c r="V16" s="106">
        <f>U16*Dashboard!$G$9</f>
        <v>0</v>
      </c>
      <c r="W16" s="147"/>
      <c r="X16" s="137"/>
      <c r="Y16" s="137"/>
      <c r="Z16" s="137"/>
      <c r="AA16" s="137"/>
      <c r="AB16" s="137"/>
      <c r="AC16" s="112">
        <f>(SUM(X16:AB16))*Dashboard!G22</f>
        <v>0</v>
      </c>
      <c r="AD16" s="106"/>
      <c r="AE16" s="147"/>
      <c r="AF16" s="23"/>
      <c r="AG16" s="148"/>
    </row>
    <row r="17" spans="1:33" s="130" customFormat="1" ht="24" customHeight="1" thickBot="1" x14ac:dyDescent="0.3">
      <c r="A17" s="136"/>
      <c r="B17" s="136"/>
      <c r="C17" s="358" t="s">
        <v>67</v>
      </c>
      <c r="D17" s="147"/>
      <c r="E17" s="355"/>
      <c r="F17" s="236" t="str">
        <f>Dashboard!F23</f>
        <v>&lt; Insert Space &gt;</v>
      </c>
      <c r="G17" s="160">
        <f>Dashboard!G23</f>
        <v>0</v>
      </c>
      <c r="H17" s="147"/>
      <c r="I17" s="279"/>
      <c r="J17" s="279"/>
      <c r="K17" s="279"/>
      <c r="L17" s="279"/>
      <c r="M17" s="279"/>
      <c r="N17" s="109">
        <f>(SUMPRODUCT(I17:M17,(1+(I$27:M$27))))*Dashboard!G23</f>
        <v>0</v>
      </c>
      <c r="O17" s="147"/>
      <c r="P17" s="109"/>
      <c r="Q17" s="109"/>
      <c r="R17" s="109"/>
      <c r="S17" s="109"/>
      <c r="T17" s="109"/>
      <c r="U17" s="109">
        <f>(SUM(P17:T17))*Dashboard!G23</f>
        <v>0</v>
      </c>
      <c r="V17" s="109">
        <f>U17*Dashboard!$G$9</f>
        <v>0</v>
      </c>
      <c r="W17" s="147"/>
      <c r="X17" s="139"/>
      <c r="Y17" s="139"/>
      <c r="Z17" s="139"/>
      <c r="AA17" s="139"/>
      <c r="AB17" s="139"/>
      <c r="AC17" s="109">
        <f>(SUM(X17:AB17))*Dashboard!G23</f>
        <v>0</v>
      </c>
      <c r="AD17" s="109"/>
      <c r="AE17" s="147"/>
      <c r="AF17" s="24"/>
      <c r="AG17" s="148"/>
    </row>
    <row r="18" spans="1:33" s="130" customFormat="1" ht="24" customHeight="1" thickTop="1" x14ac:dyDescent="0.25">
      <c r="A18" s="136"/>
      <c r="B18" s="138"/>
      <c r="C18" s="359"/>
      <c r="D18" s="147"/>
      <c r="E18" s="356" t="str">
        <f>Dashboard!E24</f>
        <v>Infrastructure</v>
      </c>
      <c r="F18" s="234" t="str">
        <f>Dashboard!F24</f>
        <v>Network Infrastructure</v>
      </c>
      <c r="G18" s="159">
        <f>Dashboard!G24</f>
        <v>1</v>
      </c>
      <c r="H18" s="147"/>
      <c r="I18" s="281"/>
      <c r="J18" s="281"/>
      <c r="K18" s="281"/>
      <c r="L18" s="281"/>
      <c r="M18" s="281"/>
      <c r="N18" s="110">
        <f>(SUMPRODUCT(I18:M18,(1+(I$27:M$27))))*Dashboard!G24</f>
        <v>0</v>
      </c>
      <c r="O18" s="147"/>
      <c r="P18" s="110"/>
      <c r="Q18" s="110"/>
      <c r="R18" s="110"/>
      <c r="S18" s="110"/>
      <c r="T18" s="110"/>
      <c r="U18" s="110">
        <f>(SUM(P18:T18))*Dashboard!G24</f>
        <v>0</v>
      </c>
      <c r="V18" s="110">
        <f>U18*Dashboard!$G$9</f>
        <v>0</v>
      </c>
      <c r="W18" s="147"/>
      <c r="X18" s="138"/>
      <c r="Y18" s="138"/>
      <c r="Z18" s="138"/>
      <c r="AA18" s="138"/>
      <c r="AB18" s="138"/>
      <c r="AC18" s="140">
        <f>(SUM(X18:AB18))*Dashboard!G24</f>
        <v>0</v>
      </c>
      <c r="AD18" s="110"/>
      <c r="AE18" s="147"/>
      <c r="AF18" s="25"/>
      <c r="AG18" s="148"/>
    </row>
    <row r="19" spans="1:33" s="130" customFormat="1" ht="24" customHeight="1" x14ac:dyDescent="0.25">
      <c r="A19" s="136"/>
      <c r="B19" s="147"/>
      <c r="C19" s="147"/>
      <c r="D19" s="147"/>
      <c r="E19" s="354"/>
      <c r="F19" s="235" t="str">
        <f>Dashboard!F25</f>
        <v>IT Infrastructure</v>
      </c>
      <c r="G19" s="159">
        <f>Dashboard!G25</f>
        <v>1</v>
      </c>
      <c r="H19" s="147"/>
      <c r="I19" s="277">
        <v>1500000</v>
      </c>
      <c r="J19" s="277">
        <v>0</v>
      </c>
      <c r="K19" s="277">
        <v>0</v>
      </c>
      <c r="L19" s="277">
        <v>0</v>
      </c>
      <c r="M19" s="277">
        <v>0</v>
      </c>
      <c r="N19" s="106">
        <f>(SUMPRODUCT(I19:M19,(1+(I$27:M$27))))*Dashboard!G25</f>
        <v>1575000</v>
      </c>
      <c r="O19" s="147"/>
      <c r="P19" s="106">
        <f t="shared" ref="P19:T20" si="2">I19*P$27</f>
        <v>75000</v>
      </c>
      <c r="Q19" s="106">
        <f t="shared" si="2"/>
        <v>0</v>
      </c>
      <c r="R19" s="106">
        <f t="shared" si="2"/>
        <v>0</v>
      </c>
      <c r="S19" s="106">
        <f t="shared" si="2"/>
        <v>0</v>
      </c>
      <c r="T19" s="106">
        <f t="shared" si="2"/>
        <v>0</v>
      </c>
      <c r="U19" s="106">
        <f>(SUM(P19:T19))*Dashboard!G25</f>
        <v>75000</v>
      </c>
      <c r="V19" s="106">
        <f>U19*Dashboard!$G$9</f>
        <v>375000</v>
      </c>
      <c r="W19" s="147"/>
      <c r="X19" s="112">
        <f t="shared" ref="X19:AB20" si="3">I19/X$27</f>
        <v>250000</v>
      </c>
      <c r="Y19" s="112">
        <f t="shared" si="3"/>
        <v>0</v>
      </c>
      <c r="Z19" s="112">
        <f t="shared" si="3"/>
        <v>0</v>
      </c>
      <c r="AA19" s="112">
        <f t="shared" si="3"/>
        <v>0</v>
      </c>
      <c r="AB19" s="112">
        <f t="shared" si="3"/>
        <v>0</v>
      </c>
      <c r="AC19" s="112">
        <f>(SUM(X19:AB19))*Dashboard!G25</f>
        <v>250000</v>
      </c>
      <c r="AD19" s="135">
        <f>AC19*Dashboard!$G$9</f>
        <v>1250000</v>
      </c>
      <c r="AE19" s="147"/>
      <c r="AF19" s="23">
        <f>N19+V19+AD19</f>
        <v>3200000</v>
      </c>
      <c r="AG19" s="148"/>
    </row>
    <row r="20" spans="1:33" s="130" customFormat="1" ht="24" customHeight="1" x14ac:dyDescent="0.25">
      <c r="A20" s="136"/>
      <c r="B20" s="133">
        <v>3</v>
      </c>
      <c r="C20" s="134" t="s">
        <v>60</v>
      </c>
      <c r="D20" s="147"/>
      <c r="E20" s="354"/>
      <c r="F20" s="235" t="str">
        <f>Dashboard!F26</f>
        <v>AV Infrastructure</v>
      </c>
      <c r="G20" s="159">
        <f>Dashboard!G26</f>
        <v>1</v>
      </c>
      <c r="H20" s="147"/>
      <c r="I20" s="277">
        <v>0</v>
      </c>
      <c r="J20" s="277">
        <v>0</v>
      </c>
      <c r="K20" s="277">
        <v>780000</v>
      </c>
      <c r="L20" s="277">
        <v>0</v>
      </c>
      <c r="M20" s="277">
        <v>0</v>
      </c>
      <c r="N20" s="106">
        <f>(SUMPRODUCT(I20:M20,(1+(I$27:M$27))))*Dashboard!G26</f>
        <v>896999.99999999988</v>
      </c>
      <c r="O20" s="147"/>
      <c r="P20" s="106">
        <f t="shared" si="2"/>
        <v>0</v>
      </c>
      <c r="Q20" s="106">
        <f t="shared" si="2"/>
        <v>0</v>
      </c>
      <c r="R20" s="106">
        <f t="shared" si="2"/>
        <v>39000</v>
      </c>
      <c r="S20" s="106">
        <f t="shared" si="2"/>
        <v>0</v>
      </c>
      <c r="T20" s="106">
        <f t="shared" si="2"/>
        <v>0</v>
      </c>
      <c r="U20" s="106">
        <f>(SUM(P20:T20))*Dashboard!G26</f>
        <v>39000</v>
      </c>
      <c r="V20" s="106">
        <f>U20*Dashboard!$G$9</f>
        <v>195000</v>
      </c>
      <c r="W20" s="147"/>
      <c r="X20" s="112">
        <f t="shared" si="3"/>
        <v>0</v>
      </c>
      <c r="Y20" s="112">
        <f t="shared" si="3"/>
        <v>0</v>
      </c>
      <c r="Z20" s="112">
        <f t="shared" si="3"/>
        <v>130000</v>
      </c>
      <c r="AA20" s="112">
        <f t="shared" si="3"/>
        <v>0</v>
      </c>
      <c r="AB20" s="112">
        <f t="shared" si="3"/>
        <v>0</v>
      </c>
      <c r="AC20" s="112">
        <f>(SUM(X20:AB20))*Dashboard!G26</f>
        <v>130000</v>
      </c>
      <c r="AD20" s="135">
        <f>AC20*Dashboard!$G$9</f>
        <v>650000</v>
      </c>
      <c r="AE20" s="147"/>
      <c r="AF20" s="23">
        <f>N20+V20+AD20</f>
        <v>1742000</v>
      </c>
      <c r="AG20" s="148"/>
    </row>
    <row r="21" spans="1:33" s="130" customFormat="1" ht="24" customHeight="1" x14ac:dyDescent="0.25">
      <c r="A21" s="136"/>
      <c r="B21" s="136"/>
      <c r="C21" s="324" t="s">
        <v>61</v>
      </c>
      <c r="D21" s="147"/>
      <c r="E21" s="354"/>
      <c r="F21" s="235" t="str">
        <f>Dashboard!F27</f>
        <v>&lt; Infrastructure &gt;</v>
      </c>
      <c r="G21" s="159">
        <f>Dashboard!G27</f>
        <v>1</v>
      </c>
      <c r="H21" s="147"/>
      <c r="I21" s="277"/>
      <c r="J21" s="277"/>
      <c r="K21" s="277"/>
      <c r="L21" s="277"/>
      <c r="M21" s="277"/>
      <c r="N21" s="106">
        <f>(SUMPRODUCT(I21:M21,(1+(I$27:M$27))))*Dashboard!G27</f>
        <v>0</v>
      </c>
      <c r="O21" s="147"/>
      <c r="P21" s="106"/>
      <c r="Q21" s="106"/>
      <c r="R21" s="106"/>
      <c r="S21" s="106"/>
      <c r="T21" s="106"/>
      <c r="U21" s="106">
        <f>(SUM(P21:T21))*Dashboard!G27</f>
        <v>0</v>
      </c>
      <c r="V21" s="106">
        <f>U21*Dashboard!$G$9</f>
        <v>0</v>
      </c>
      <c r="W21" s="147"/>
      <c r="X21" s="112"/>
      <c r="Y21" s="112"/>
      <c r="Z21" s="112"/>
      <c r="AA21" s="112"/>
      <c r="AB21" s="112"/>
      <c r="AC21" s="112">
        <f>(SUM(X21:AB21))*Dashboard!G27</f>
        <v>0</v>
      </c>
      <c r="AD21" s="135"/>
      <c r="AE21" s="147"/>
      <c r="AF21" s="23"/>
      <c r="AG21" s="148"/>
    </row>
    <row r="22" spans="1:33" s="130" customFormat="1" ht="24" customHeight="1" x14ac:dyDescent="0.25">
      <c r="A22" s="136"/>
      <c r="B22" s="136"/>
      <c r="C22" s="324"/>
      <c r="D22" s="147"/>
      <c r="E22" s="357"/>
      <c r="F22" s="235" t="str">
        <f>Dashboard!F28</f>
        <v>Other Non-Space-Specific Items</v>
      </c>
      <c r="G22" s="159">
        <f>Dashboard!G28</f>
        <v>1</v>
      </c>
      <c r="H22" s="147"/>
      <c r="I22" s="277"/>
      <c r="J22" s="277"/>
      <c r="K22" s="277"/>
      <c r="L22" s="277"/>
      <c r="M22" s="277"/>
      <c r="N22" s="106">
        <f>(SUMPRODUCT(I22:M22,(1+(I$27:M$27))))*Dashboard!G28</f>
        <v>0</v>
      </c>
      <c r="O22" s="147"/>
      <c r="P22" s="106"/>
      <c r="Q22" s="106"/>
      <c r="R22" s="106"/>
      <c r="S22" s="106"/>
      <c r="T22" s="106"/>
      <c r="U22" s="106">
        <f>(SUM(P22:T22))*Dashboard!G28</f>
        <v>0</v>
      </c>
      <c r="V22" s="106">
        <f>U22*Dashboard!$G$9</f>
        <v>0</v>
      </c>
      <c r="W22" s="147"/>
      <c r="X22" s="112"/>
      <c r="Y22" s="112"/>
      <c r="Z22" s="112"/>
      <c r="AA22" s="112"/>
      <c r="AB22" s="112"/>
      <c r="AC22" s="112">
        <f>(SUM(X22:AB22))*Dashboard!G28</f>
        <v>0</v>
      </c>
      <c r="AD22" s="106"/>
      <c r="AE22" s="147"/>
      <c r="AF22" s="23"/>
      <c r="AG22" s="148"/>
    </row>
    <row r="23" spans="1:33" ht="15.95" customHeight="1" thickBot="1" x14ac:dyDescent="0.25">
      <c r="A23" s="73"/>
      <c r="B23" s="136"/>
      <c r="C23" s="322" t="s">
        <v>68</v>
      </c>
      <c r="D23" s="72"/>
      <c r="E23" s="72"/>
      <c r="F23" s="72"/>
      <c r="G23" s="72"/>
      <c r="H23" s="72"/>
      <c r="I23" s="123"/>
      <c r="J23" s="124"/>
      <c r="K23" s="124"/>
      <c r="L23" s="124"/>
      <c r="M23" s="124"/>
      <c r="N23" s="124"/>
      <c r="O23" s="72"/>
      <c r="P23" s="123"/>
      <c r="Q23" s="124"/>
      <c r="R23" s="124"/>
      <c r="S23" s="124"/>
      <c r="T23" s="124"/>
      <c r="U23" s="124"/>
      <c r="V23" s="124"/>
      <c r="W23" s="72"/>
      <c r="X23" s="123"/>
      <c r="Y23" s="124"/>
      <c r="Z23" s="124"/>
      <c r="AA23" s="124"/>
      <c r="AB23" s="124"/>
      <c r="AC23" s="124"/>
      <c r="AD23" s="124"/>
      <c r="AE23" s="72"/>
      <c r="AF23" s="141"/>
      <c r="AG23" s="88"/>
    </row>
    <row r="24" spans="1:33" s="100" customFormat="1" ht="29.1" customHeight="1" thickBot="1" x14ac:dyDescent="0.3">
      <c r="A24" s="125"/>
      <c r="B24" s="138"/>
      <c r="C24" s="323"/>
      <c r="D24" s="27"/>
      <c r="E24" s="27"/>
      <c r="F24" s="60"/>
      <c r="G24" s="126" t="s">
        <v>9</v>
      </c>
      <c r="H24" s="27"/>
      <c r="I24" s="112">
        <f t="shared" ref="I24:N24" si="4">SUM(I8:I22)</f>
        <v>1575000</v>
      </c>
      <c r="J24" s="112">
        <f t="shared" si="4"/>
        <v>20700</v>
      </c>
      <c r="K24" s="106">
        <f t="shared" si="4"/>
        <v>1105000</v>
      </c>
      <c r="L24" s="106">
        <f t="shared" si="4"/>
        <v>1251800</v>
      </c>
      <c r="M24" s="112">
        <f t="shared" si="4"/>
        <v>18000</v>
      </c>
      <c r="N24" s="142">
        <f t="shared" si="4"/>
        <v>4613450</v>
      </c>
      <c r="O24" s="27"/>
      <c r="P24" s="112">
        <f t="shared" ref="P24:V24" si="5">SUM(P8:P22)</f>
        <v>78750</v>
      </c>
      <c r="Q24" s="112">
        <f t="shared" si="5"/>
        <v>2070</v>
      </c>
      <c r="R24" s="106">
        <f t="shared" si="5"/>
        <v>55250</v>
      </c>
      <c r="S24" s="106">
        <f t="shared" si="5"/>
        <v>125180</v>
      </c>
      <c r="T24" s="112">
        <f t="shared" si="5"/>
        <v>1800</v>
      </c>
      <c r="U24" s="142">
        <f t="shared" si="5"/>
        <v>269800</v>
      </c>
      <c r="V24" s="142">
        <f t="shared" si="5"/>
        <v>1349000</v>
      </c>
      <c r="W24" s="27"/>
      <c r="X24" s="112">
        <f t="shared" ref="X24:Y24" si="6">SUM(X8:X22)</f>
        <v>262500</v>
      </c>
      <c r="Y24" s="112">
        <f t="shared" si="6"/>
        <v>5175</v>
      </c>
      <c r="Z24" s="106">
        <f>SUM(Z8:Z22)</f>
        <v>184166.66666666669</v>
      </c>
      <c r="AA24" s="106">
        <f>SUM(AA8:AA22)</f>
        <v>312950</v>
      </c>
      <c r="AB24" s="112">
        <f>SUM(AB8:AB22)</f>
        <v>9000</v>
      </c>
      <c r="AC24" s="142">
        <f>SUM(AC8:AC22)</f>
        <v>790666.66666666663</v>
      </c>
      <c r="AD24" s="142">
        <f>SUM(AD8:AD22)</f>
        <v>3953333.333333333</v>
      </c>
      <c r="AE24" s="27"/>
      <c r="AF24" s="26">
        <f>SUM(AF8:AF22)</f>
        <v>9915783.3333333321</v>
      </c>
      <c r="AG24" s="91"/>
    </row>
    <row r="25" spans="1:33" s="100" customFormat="1" ht="24" customHeight="1" x14ac:dyDescent="0.25">
      <c r="A25" s="125"/>
      <c r="B25" s="27"/>
      <c r="C25" s="27"/>
      <c r="D25" s="27"/>
      <c r="E25" s="27"/>
      <c r="F25" s="126"/>
      <c r="G25" s="126"/>
      <c r="H25" s="27"/>
      <c r="I25" s="141"/>
      <c r="J25" s="141"/>
      <c r="K25" s="141"/>
      <c r="L25" s="141"/>
      <c r="M25" s="141"/>
      <c r="N25" s="141"/>
      <c r="O25" s="27"/>
      <c r="P25" s="141"/>
      <c r="Q25" s="141"/>
      <c r="R25" s="141"/>
      <c r="S25" s="141"/>
      <c r="T25" s="141"/>
      <c r="U25" s="141"/>
      <c r="V25" s="141"/>
      <c r="W25" s="27"/>
      <c r="X25" s="141"/>
      <c r="Y25" s="141"/>
      <c r="Z25" s="141"/>
      <c r="AA25" s="141"/>
      <c r="AB25" s="141"/>
      <c r="AC25" s="141"/>
      <c r="AD25" s="141"/>
      <c r="AE25" s="27"/>
      <c r="AF25" s="141"/>
      <c r="AG25" s="91"/>
    </row>
    <row r="26" spans="1:33" ht="23.1" customHeight="1" x14ac:dyDescent="0.2">
      <c r="A26" s="73"/>
      <c r="B26" s="133">
        <v>4</v>
      </c>
      <c r="C26" s="351" t="s">
        <v>110</v>
      </c>
      <c r="D26" s="72"/>
      <c r="E26" s="72"/>
      <c r="F26" s="72"/>
      <c r="G26" s="72"/>
      <c r="H26" s="72"/>
      <c r="I26" s="363" t="s">
        <v>29</v>
      </c>
      <c r="J26" s="364"/>
      <c r="K26" s="364"/>
      <c r="L26" s="364"/>
      <c r="M26" s="365"/>
      <c r="N26" s="72"/>
      <c r="O26" s="72"/>
      <c r="P26" s="363" t="s">
        <v>33</v>
      </c>
      <c r="Q26" s="364"/>
      <c r="R26" s="364"/>
      <c r="S26" s="364"/>
      <c r="T26" s="365"/>
      <c r="U26" s="72"/>
      <c r="V26" s="72"/>
      <c r="W26" s="72"/>
      <c r="X26" s="363" t="s">
        <v>111</v>
      </c>
      <c r="Y26" s="364"/>
      <c r="Z26" s="364"/>
      <c r="AA26" s="364"/>
      <c r="AB26" s="365"/>
      <c r="AC26" s="72"/>
      <c r="AD26" s="72"/>
      <c r="AE26" s="72"/>
      <c r="AF26" s="72"/>
      <c r="AG26" s="88"/>
    </row>
    <row r="27" spans="1:33" s="98" customFormat="1" ht="39" customHeight="1" x14ac:dyDescent="0.25">
      <c r="A27" s="119"/>
      <c r="B27" s="143"/>
      <c r="C27" s="352"/>
      <c r="D27" s="120"/>
      <c r="E27" s="120"/>
      <c r="F27" s="120"/>
      <c r="G27" s="120"/>
      <c r="H27" s="149"/>
      <c r="I27" s="283">
        <v>0.05</v>
      </c>
      <c r="J27" s="283">
        <v>0.1</v>
      </c>
      <c r="K27" s="283">
        <v>0.15</v>
      </c>
      <c r="L27" s="283">
        <v>0.25</v>
      </c>
      <c r="M27" s="283">
        <v>0</v>
      </c>
      <c r="N27" s="120"/>
      <c r="O27" s="149"/>
      <c r="P27" s="283">
        <v>0.05</v>
      </c>
      <c r="Q27" s="283">
        <v>0.1</v>
      </c>
      <c r="R27" s="283">
        <v>0.05</v>
      </c>
      <c r="S27" s="283">
        <v>0.1</v>
      </c>
      <c r="T27" s="283">
        <v>0.1</v>
      </c>
      <c r="U27" s="120"/>
      <c r="V27" s="120"/>
      <c r="W27" s="149"/>
      <c r="X27" s="284">
        <v>6</v>
      </c>
      <c r="Y27" s="284">
        <v>4</v>
      </c>
      <c r="Z27" s="284">
        <v>6</v>
      </c>
      <c r="AA27" s="284">
        <v>4</v>
      </c>
      <c r="AB27" s="284">
        <v>2</v>
      </c>
      <c r="AC27" s="27"/>
      <c r="AD27" s="120"/>
      <c r="AE27" s="120"/>
      <c r="AF27" s="120"/>
      <c r="AG27" s="90"/>
    </row>
    <row r="28" spans="1:33" x14ac:dyDescent="0.2">
      <c r="A28" s="73"/>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88"/>
    </row>
    <row r="29" spans="1:33" x14ac:dyDescent="0.2">
      <c r="A29" s="73"/>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88"/>
    </row>
    <row r="30" spans="1:33" x14ac:dyDescent="0.2">
      <c r="A30" s="73"/>
      <c r="B30" s="72"/>
      <c r="C30" s="72"/>
      <c r="D30" s="72"/>
      <c r="E30" s="72"/>
      <c r="F30" s="150"/>
      <c r="G30" s="150"/>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88"/>
    </row>
    <row r="31" spans="1:33" x14ac:dyDescent="0.2">
      <c r="A31" s="127"/>
      <c r="B31" s="69"/>
      <c r="C31" s="69"/>
      <c r="D31" s="69"/>
      <c r="E31" s="69"/>
      <c r="F31" s="69"/>
      <c r="G31" s="69"/>
      <c r="H31" s="69"/>
      <c r="I31" s="69"/>
      <c r="J31" s="69"/>
      <c r="K31" s="69"/>
      <c r="L31" s="69"/>
      <c r="M31" s="69"/>
      <c r="N31" s="69"/>
      <c r="O31" s="69"/>
      <c r="P31" s="69"/>
      <c r="Q31" s="151"/>
      <c r="R31" s="69"/>
      <c r="S31" s="69"/>
      <c r="T31" s="69"/>
      <c r="U31" s="69"/>
      <c r="V31" s="69"/>
      <c r="W31" s="69"/>
      <c r="X31" s="69"/>
      <c r="Y31" s="69"/>
      <c r="Z31" s="69"/>
      <c r="AA31" s="69"/>
      <c r="AB31" s="69"/>
      <c r="AC31" s="69"/>
      <c r="AD31" s="69"/>
      <c r="AE31" s="69"/>
      <c r="AF31" s="69"/>
      <c r="AG31" s="70"/>
    </row>
    <row r="33" spans="6:32" x14ac:dyDescent="0.2">
      <c r="X33" s="131"/>
      <c r="Y33" s="131"/>
      <c r="Z33" s="131"/>
      <c r="AA33" s="131"/>
      <c r="AB33" s="131"/>
      <c r="AC33" s="131"/>
      <c r="AD33" s="131"/>
      <c r="AF33" s="132"/>
    </row>
    <row r="34" spans="6:32" x14ac:dyDescent="0.2">
      <c r="X34" s="131"/>
      <c r="Y34" s="131"/>
      <c r="Z34" s="131"/>
      <c r="AA34" s="131"/>
      <c r="AB34" s="131"/>
      <c r="AC34" s="131"/>
      <c r="AD34" s="131"/>
    </row>
    <row r="38" spans="6:32" ht="15.75" x14ac:dyDescent="0.2">
      <c r="F38" s="96"/>
      <c r="G38" s="96"/>
      <c r="H38" s="96"/>
      <c r="I38" s="96"/>
      <c r="J38" s="350"/>
      <c r="K38" s="350"/>
      <c r="L38" s="350"/>
      <c r="M38" s="350"/>
      <c r="N38" s="350"/>
      <c r="O38" s="350"/>
      <c r="P38" s="96"/>
      <c r="Q38" s="96"/>
      <c r="R38" s="96"/>
    </row>
    <row r="39" spans="6:32" x14ac:dyDescent="0.2">
      <c r="F39" s="96"/>
      <c r="G39" s="96"/>
      <c r="H39" s="96"/>
      <c r="I39" s="96"/>
      <c r="J39" s="96"/>
      <c r="K39" s="96"/>
      <c r="L39" s="96"/>
      <c r="M39" s="96"/>
      <c r="N39" s="96"/>
      <c r="O39" s="96"/>
      <c r="P39" s="96"/>
      <c r="Q39" s="96"/>
      <c r="R39" s="96"/>
    </row>
    <row r="40" spans="6:32" ht="15.75" x14ac:dyDescent="0.2">
      <c r="F40" s="96"/>
      <c r="G40" s="96"/>
      <c r="H40" s="96"/>
      <c r="I40" s="96"/>
      <c r="J40" s="350"/>
      <c r="K40" s="350"/>
      <c r="L40" s="350"/>
      <c r="M40" s="350"/>
      <c r="N40" s="350"/>
      <c r="O40" s="350"/>
      <c r="P40" s="350"/>
      <c r="Q40" s="96"/>
      <c r="R40" s="96"/>
    </row>
    <row r="41" spans="6:32" x14ac:dyDescent="0.2">
      <c r="F41" s="96"/>
      <c r="G41" s="96"/>
      <c r="H41" s="96"/>
      <c r="I41" s="96"/>
      <c r="J41" s="96"/>
      <c r="K41" s="96"/>
      <c r="L41" s="96"/>
      <c r="M41" s="96"/>
      <c r="N41" s="96"/>
      <c r="O41" s="96"/>
      <c r="P41" s="96"/>
      <c r="Q41" s="96"/>
      <c r="R41" s="96"/>
    </row>
    <row r="42" spans="6:32" ht="15.75" x14ac:dyDescent="0.2">
      <c r="F42" s="96"/>
      <c r="G42" s="96"/>
      <c r="H42" s="96"/>
      <c r="I42" s="96"/>
      <c r="J42" s="350"/>
      <c r="K42" s="350"/>
      <c r="L42" s="350"/>
      <c r="M42" s="350"/>
      <c r="N42" s="350"/>
      <c r="O42" s="350"/>
      <c r="P42" s="350"/>
      <c r="Q42" s="350"/>
      <c r="R42" s="96"/>
    </row>
    <row r="43" spans="6:32" x14ac:dyDescent="0.2">
      <c r="F43" s="96"/>
      <c r="G43" s="96"/>
      <c r="H43" s="96"/>
      <c r="I43" s="96"/>
      <c r="J43" s="96"/>
      <c r="K43" s="96"/>
      <c r="L43" s="96"/>
      <c r="M43" s="96"/>
      <c r="N43" s="96"/>
      <c r="O43" s="96"/>
      <c r="P43" s="96"/>
      <c r="Q43" s="96"/>
      <c r="R43" s="96"/>
    </row>
    <row r="44" spans="6:32" x14ac:dyDescent="0.2">
      <c r="F44" s="96"/>
      <c r="G44" s="96"/>
      <c r="H44" s="96"/>
      <c r="I44" s="96"/>
      <c r="J44" s="96"/>
      <c r="K44" s="96"/>
      <c r="L44" s="96"/>
      <c r="M44" s="96"/>
      <c r="N44" s="96"/>
      <c r="O44" s="96"/>
      <c r="P44" s="96"/>
      <c r="Q44" s="96"/>
      <c r="R44" s="96"/>
    </row>
  </sheetData>
  <sheetProtection sheet="1" objects="1" scenarios="1" formatCells="0" formatColumns="0" formatRows="0" selectLockedCells="1"/>
  <mergeCells count="22">
    <mergeCell ref="AF6:AF7"/>
    <mergeCell ref="P6:V6"/>
    <mergeCell ref="J38:O38"/>
    <mergeCell ref="X26:AB26"/>
    <mergeCell ref="I26:M26"/>
    <mergeCell ref="P26:T26"/>
    <mergeCell ref="X6:AD6"/>
    <mergeCell ref="B2:M2"/>
    <mergeCell ref="B4:F4"/>
    <mergeCell ref="C23:C24"/>
    <mergeCell ref="J40:P40"/>
    <mergeCell ref="J42:Q42"/>
    <mergeCell ref="I6:N6"/>
    <mergeCell ref="C26:C27"/>
    <mergeCell ref="E8:E17"/>
    <mergeCell ref="E18:E22"/>
    <mergeCell ref="B6:C6"/>
    <mergeCell ref="C9:C10"/>
    <mergeCell ref="C11:C12"/>
    <mergeCell ref="C21:C22"/>
    <mergeCell ref="C15:C16"/>
    <mergeCell ref="C17:C18"/>
  </mergeCells>
  <conditionalFormatting sqref="G8:G22">
    <cfRule type="cellIs" dxfId="17" priority="6" operator="equal">
      <formula>0</formula>
    </cfRule>
  </conditionalFormatting>
  <conditionalFormatting sqref="AC8:AD22">
    <cfRule type="cellIs" dxfId="16" priority="1" operator="equal">
      <formula>0</formula>
    </cfRule>
  </conditionalFormatting>
  <conditionalFormatting sqref="N8:N22 V8:V22 AC8:AD22">
    <cfRule type="cellIs" dxfId="15" priority="5" operator="equal">
      <formula>0</formula>
    </cfRule>
  </conditionalFormatting>
  <conditionalFormatting sqref="N8:N22">
    <cfRule type="cellIs" dxfId="14" priority="4" operator="equal">
      <formula>0</formula>
    </cfRule>
  </conditionalFormatting>
  <conditionalFormatting sqref="U8:U22">
    <cfRule type="cellIs" dxfId="13" priority="3" operator="equal">
      <formula>0</formula>
    </cfRule>
  </conditionalFormatting>
  <conditionalFormatting sqref="V8:V22">
    <cfRule type="cellIs" dxfId="12" priority="2" operator="equal">
      <formula>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A1:AJ59"/>
  <sheetViews>
    <sheetView zoomScale="75" zoomScaleNormal="75" zoomScalePageLayoutView="75" workbookViewId="0">
      <pane xSplit="8" ySplit="7" topLeftCell="I41" activePane="bottomRight" state="frozen"/>
      <selection pane="topRight" activeCell="I1" sqref="I1"/>
      <selection pane="bottomLeft" activeCell="A8" sqref="A8"/>
      <selection pane="bottomRight" activeCell="L34" sqref="L34"/>
    </sheetView>
  </sheetViews>
  <sheetFormatPr defaultColWidth="10.875" defaultRowHeight="15" x14ac:dyDescent="0.2"/>
  <cols>
    <col min="1" max="1" width="3" style="94" customWidth="1"/>
    <col min="2" max="2" width="4.375" style="94" customWidth="1"/>
    <col min="3" max="3" width="49.625" style="94" customWidth="1"/>
    <col min="4" max="4" width="4.375" style="94" customWidth="1"/>
    <col min="5" max="5" width="4.5" style="94" customWidth="1"/>
    <col min="6" max="6" width="30.375" style="94" customWidth="1"/>
    <col min="7" max="7" width="10.375" style="94" customWidth="1"/>
    <col min="8" max="8" width="1.625" style="94" customWidth="1"/>
    <col min="9" max="12" width="16" style="94" customWidth="1"/>
    <col min="13" max="13" width="14.625" style="94" customWidth="1"/>
    <col min="14" max="14" width="10.375" style="94" customWidth="1"/>
    <col min="15" max="18" width="16" style="94" customWidth="1"/>
    <col min="19" max="19" width="14.5" style="94" customWidth="1"/>
    <col min="20" max="20" width="16.125" style="94" customWidth="1"/>
    <col min="21" max="22" width="16" style="94" customWidth="1"/>
    <col min="23" max="23" width="16" style="165" customWidth="1"/>
    <col min="24" max="24" width="16" style="94" customWidth="1"/>
    <col min="25" max="25" width="14.625" style="94" customWidth="1"/>
    <col min="26" max="26" width="10.875" style="94"/>
    <col min="27" max="30" width="16" style="94" customWidth="1"/>
    <col min="31" max="31" width="14.625" style="94" customWidth="1"/>
    <col min="32" max="32" width="10.875" style="94"/>
    <col min="33" max="33" width="15.375" style="94" customWidth="1"/>
    <col min="34" max="34" width="1" style="94" customWidth="1"/>
    <col min="35" max="35" width="15.375" style="94" customWidth="1"/>
    <col min="36" max="16384" width="10.875" style="94"/>
  </cols>
  <sheetData>
    <row r="1" spans="1:36" x14ac:dyDescent="0.2">
      <c r="A1" s="115"/>
      <c r="B1" s="65"/>
      <c r="C1" s="65"/>
      <c r="D1" s="65"/>
      <c r="E1" s="65"/>
      <c r="F1" s="65"/>
      <c r="G1" s="65"/>
      <c r="H1" s="65"/>
      <c r="I1" s="65"/>
      <c r="J1" s="65"/>
      <c r="K1" s="65"/>
      <c r="L1" s="65"/>
      <c r="M1" s="65"/>
      <c r="N1" s="65"/>
      <c r="O1" s="65"/>
      <c r="P1" s="65"/>
      <c r="Q1" s="65"/>
      <c r="R1" s="65"/>
      <c r="S1" s="65"/>
      <c r="T1" s="65"/>
      <c r="U1" s="65"/>
      <c r="V1" s="65"/>
      <c r="W1" s="211"/>
      <c r="X1" s="65"/>
      <c r="Y1" s="65"/>
      <c r="Z1" s="65"/>
      <c r="AA1" s="65"/>
      <c r="AB1" s="65"/>
      <c r="AC1" s="65"/>
      <c r="AD1" s="65"/>
      <c r="AE1" s="65"/>
      <c r="AF1" s="65"/>
      <c r="AG1" s="65"/>
      <c r="AH1" s="65"/>
      <c r="AI1" s="65"/>
      <c r="AJ1" s="66"/>
    </row>
    <row r="2" spans="1:36" ht="26.1" customHeight="1" x14ac:dyDescent="0.3">
      <c r="A2" s="73"/>
      <c r="B2" s="373" t="s">
        <v>78</v>
      </c>
      <c r="C2" s="373"/>
      <c r="D2" s="373"/>
      <c r="E2" s="373"/>
      <c r="F2" s="373"/>
      <c r="G2" s="176"/>
      <c r="H2" s="117"/>
      <c r="I2" s="117"/>
      <c r="J2" s="72"/>
      <c r="K2" s="72"/>
      <c r="L2" s="72"/>
      <c r="M2" s="72"/>
      <c r="N2" s="72"/>
      <c r="O2" s="72"/>
      <c r="P2" s="72"/>
      <c r="Q2" s="72"/>
      <c r="R2" s="72"/>
      <c r="S2" s="72"/>
      <c r="T2" s="72"/>
      <c r="U2" s="72"/>
      <c r="V2" s="72"/>
      <c r="W2" s="177"/>
      <c r="X2" s="72"/>
      <c r="Y2" s="72"/>
      <c r="Z2" s="72"/>
      <c r="AA2" s="72"/>
      <c r="AB2" s="72"/>
      <c r="AC2" s="72"/>
      <c r="AD2" s="72"/>
      <c r="AE2" s="72"/>
      <c r="AF2" s="72"/>
      <c r="AG2" s="72"/>
      <c r="AH2" s="72"/>
      <c r="AI2" s="72"/>
      <c r="AJ2" s="88"/>
    </row>
    <row r="3" spans="1:36" ht="8.1" customHeight="1" x14ac:dyDescent="0.3">
      <c r="A3" s="73"/>
      <c r="B3" s="176"/>
      <c r="C3" s="176"/>
      <c r="D3" s="176"/>
      <c r="E3" s="176"/>
      <c r="F3" s="72"/>
      <c r="G3" s="176"/>
      <c r="H3" s="117"/>
      <c r="I3" s="117"/>
      <c r="J3" s="72"/>
      <c r="K3" s="72"/>
      <c r="L3" s="72"/>
      <c r="M3" s="72"/>
      <c r="N3" s="72"/>
      <c r="O3" s="72"/>
      <c r="P3" s="72"/>
      <c r="Q3" s="72"/>
      <c r="R3" s="72"/>
      <c r="S3" s="72"/>
      <c r="T3" s="72"/>
      <c r="U3" s="72"/>
      <c r="V3" s="72"/>
      <c r="W3" s="177"/>
      <c r="X3" s="72"/>
      <c r="Y3" s="72"/>
      <c r="Z3" s="72"/>
      <c r="AA3" s="72"/>
      <c r="AB3" s="72"/>
      <c r="AC3" s="72"/>
      <c r="AD3" s="72"/>
      <c r="AE3" s="72"/>
      <c r="AF3" s="72"/>
      <c r="AG3" s="72"/>
      <c r="AH3" s="72"/>
      <c r="AI3" s="72"/>
      <c r="AJ3" s="88"/>
    </row>
    <row r="4" spans="1:36" ht="93" customHeight="1" x14ac:dyDescent="0.2">
      <c r="A4" s="73"/>
      <c r="B4" s="344" t="s">
        <v>88</v>
      </c>
      <c r="C4" s="344"/>
      <c r="D4" s="344"/>
      <c r="E4" s="344"/>
      <c r="F4" s="344"/>
      <c r="G4" s="344"/>
      <c r="H4" s="152"/>
      <c r="I4" s="152"/>
      <c r="J4" s="72"/>
      <c r="K4" s="72"/>
      <c r="L4" s="72"/>
      <c r="M4" s="72"/>
      <c r="N4" s="72"/>
      <c r="O4" s="72"/>
      <c r="P4" s="72"/>
      <c r="Q4" s="72"/>
      <c r="R4" s="72"/>
      <c r="S4" s="72"/>
      <c r="T4" s="72"/>
      <c r="U4" s="72"/>
      <c r="V4" s="72"/>
      <c r="W4" s="177"/>
      <c r="X4" s="72"/>
      <c r="Y4" s="72"/>
      <c r="Z4" s="72"/>
      <c r="AA4" s="72"/>
      <c r="AB4" s="72"/>
      <c r="AC4" s="72"/>
      <c r="AD4" s="72"/>
      <c r="AE4" s="72"/>
      <c r="AF4" s="72"/>
      <c r="AG4" s="72"/>
      <c r="AH4" s="72"/>
      <c r="AI4" s="72"/>
      <c r="AJ4" s="88"/>
    </row>
    <row r="5" spans="1:36" ht="14.1" customHeight="1" x14ac:dyDescent="0.2">
      <c r="A5" s="73"/>
      <c r="B5" s="72"/>
      <c r="C5" s="145"/>
      <c r="D5" s="145"/>
      <c r="E5" s="145"/>
      <c r="F5" s="145"/>
      <c r="G5" s="145"/>
      <c r="H5" s="145"/>
      <c r="I5" s="145"/>
      <c r="J5" s="72"/>
      <c r="K5" s="72"/>
      <c r="L5" s="72"/>
      <c r="M5" s="72"/>
      <c r="N5" s="72"/>
      <c r="O5" s="72"/>
      <c r="P5" s="72"/>
      <c r="Q5" s="72"/>
      <c r="R5" s="72"/>
      <c r="S5" s="72"/>
      <c r="T5" s="72"/>
      <c r="U5" s="72"/>
      <c r="V5" s="72"/>
      <c r="W5" s="177"/>
      <c r="X5" s="72"/>
      <c r="Y5" s="72"/>
      <c r="Z5" s="72"/>
      <c r="AA5" s="72"/>
      <c r="AB5" s="72"/>
      <c r="AC5" s="72"/>
      <c r="AD5" s="72"/>
      <c r="AE5" s="72"/>
      <c r="AF5" s="72"/>
      <c r="AG5" s="72"/>
      <c r="AH5" s="72"/>
      <c r="AI5" s="72"/>
      <c r="AJ5" s="88"/>
    </row>
    <row r="6" spans="1:36" ht="27.95" customHeight="1" x14ac:dyDescent="0.2">
      <c r="A6" s="73"/>
      <c r="B6" s="343" t="s">
        <v>25</v>
      </c>
      <c r="C6" s="321"/>
      <c r="D6" s="167"/>
      <c r="E6" s="72"/>
      <c r="F6" s="72"/>
      <c r="G6" s="72"/>
      <c r="H6" s="72"/>
      <c r="I6" s="72"/>
      <c r="J6" s="72"/>
      <c r="K6" s="72"/>
      <c r="L6" s="72"/>
      <c r="M6" s="72"/>
      <c r="N6" s="72"/>
      <c r="O6" s="72"/>
      <c r="P6" s="72"/>
      <c r="Q6" s="177"/>
      <c r="R6" s="72"/>
      <c r="S6" s="72"/>
      <c r="T6" s="72"/>
      <c r="U6" s="72"/>
      <c r="V6" s="72"/>
      <c r="W6" s="177"/>
      <c r="X6" s="72"/>
      <c r="Y6" s="72"/>
      <c r="Z6" s="72"/>
      <c r="AA6" s="72"/>
      <c r="AB6" s="72"/>
      <c r="AC6" s="72"/>
      <c r="AD6" s="72"/>
      <c r="AE6" s="72"/>
      <c r="AF6" s="72"/>
      <c r="AG6" s="72"/>
      <c r="AH6" s="72"/>
      <c r="AI6" s="72"/>
      <c r="AJ6" s="88"/>
    </row>
    <row r="7" spans="1:36" ht="9" customHeight="1" x14ac:dyDescent="0.2">
      <c r="A7" s="73"/>
      <c r="B7" s="113"/>
      <c r="C7" s="113"/>
      <c r="D7" s="167"/>
      <c r="E7" s="72"/>
      <c r="F7" s="72"/>
      <c r="G7" s="72"/>
      <c r="H7" s="72"/>
      <c r="I7" s="72"/>
      <c r="J7" s="72"/>
      <c r="K7" s="72"/>
      <c r="L7" s="72"/>
      <c r="M7" s="72"/>
      <c r="N7" s="72"/>
      <c r="O7" s="72"/>
      <c r="P7" s="72"/>
      <c r="Q7" s="177"/>
      <c r="R7" s="72"/>
      <c r="S7" s="72"/>
      <c r="T7" s="72"/>
      <c r="U7" s="72"/>
      <c r="V7" s="72"/>
      <c r="W7" s="177"/>
      <c r="X7" s="72"/>
      <c r="Y7" s="72"/>
      <c r="Z7" s="72"/>
      <c r="AA7" s="72"/>
      <c r="AB7" s="72"/>
      <c r="AC7" s="72"/>
      <c r="AD7" s="72"/>
      <c r="AE7" s="72"/>
      <c r="AF7" s="72"/>
      <c r="AG7" s="72"/>
      <c r="AH7" s="72"/>
      <c r="AI7" s="72"/>
      <c r="AJ7" s="88"/>
    </row>
    <row r="8" spans="1:36" ht="24.95" customHeight="1" x14ac:dyDescent="0.2">
      <c r="A8" s="73"/>
      <c r="B8" s="63">
        <v>1</v>
      </c>
      <c r="C8" s="166" t="s">
        <v>84</v>
      </c>
      <c r="D8" s="167"/>
      <c r="E8" s="72"/>
      <c r="F8" s="72"/>
      <c r="G8" s="72"/>
      <c r="H8" s="72"/>
      <c r="I8" s="366" t="s">
        <v>81</v>
      </c>
      <c r="J8" s="367"/>
      <c r="K8" s="367"/>
      <c r="L8" s="367"/>
      <c r="M8" s="368"/>
      <c r="N8" s="185"/>
      <c r="O8" s="366" t="s">
        <v>79</v>
      </c>
      <c r="P8" s="367"/>
      <c r="Q8" s="367"/>
      <c r="R8" s="367"/>
      <c r="S8" s="368"/>
      <c r="T8" s="185"/>
      <c r="U8" s="366" t="s">
        <v>82</v>
      </c>
      <c r="V8" s="367"/>
      <c r="W8" s="367"/>
      <c r="X8" s="367"/>
      <c r="Y8" s="368"/>
      <c r="Z8" s="72"/>
      <c r="AA8" s="366" t="s">
        <v>83</v>
      </c>
      <c r="AB8" s="367"/>
      <c r="AC8" s="367"/>
      <c r="AD8" s="367"/>
      <c r="AE8" s="368"/>
      <c r="AF8" s="72"/>
      <c r="AG8" s="72"/>
      <c r="AH8" s="72"/>
      <c r="AI8" s="72"/>
      <c r="AJ8" s="88"/>
    </row>
    <row r="9" spans="1:36" ht="21" customHeight="1" x14ac:dyDescent="0.2">
      <c r="A9" s="73"/>
      <c r="B9" s="73"/>
      <c r="C9" s="324" t="s">
        <v>112</v>
      </c>
      <c r="D9" s="167"/>
      <c r="E9" s="72"/>
      <c r="F9" s="374" t="s">
        <v>93</v>
      </c>
      <c r="G9" s="374"/>
      <c r="H9" s="72"/>
      <c r="I9" s="191">
        <v>1</v>
      </c>
      <c r="J9" s="191">
        <v>2</v>
      </c>
      <c r="K9" s="191">
        <v>3</v>
      </c>
      <c r="L9" s="191">
        <v>4</v>
      </c>
      <c r="M9" s="193"/>
      <c r="N9" s="162"/>
      <c r="O9" s="191">
        <v>1</v>
      </c>
      <c r="P9" s="191">
        <v>2</v>
      </c>
      <c r="Q9" s="191">
        <v>3</v>
      </c>
      <c r="R9" s="191">
        <v>4</v>
      </c>
      <c r="S9" s="193"/>
      <c r="T9" s="162"/>
      <c r="U9" s="191">
        <v>1</v>
      </c>
      <c r="V9" s="191">
        <v>2</v>
      </c>
      <c r="W9" s="191">
        <v>3</v>
      </c>
      <c r="X9" s="191">
        <v>4</v>
      </c>
      <c r="Y9" s="193"/>
      <c r="Z9" s="182"/>
      <c r="AA9" s="191">
        <v>1</v>
      </c>
      <c r="AB9" s="191">
        <v>2</v>
      </c>
      <c r="AC9" s="191">
        <v>3</v>
      </c>
      <c r="AD9" s="191">
        <v>4</v>
      </c>
      <c r="AE9" s="193"/>
      <c r="AF9" s="72"/>
      <c r="AG9" s="72"/>
      <c r="AH9" s="72"/>
      <c r="AI9" s="72"/>
      <c r="AJ9" s="88"/>
    </row>
    <row r="10" spans="1:36" ht="24" customHeight="1" thickBot="1" x14ac:dyDescent="0.25">
      <c r="A10" s="73"/>
      <c r="B10" s="188"/>
      <c r="C10" s="324"/>
      <c r="D10" s="167"/>
      <c r="E10" s="72"/>
      <c r="F10" s="374"/>
      <c r="G10" s="374"/>
      <c r="H10" s="72"/>
      <c r="I10" s="285" t="s">
        <v>74</v>
      </c>
      <c r="J10" s="285" t="s">
        <v>75</v>
      </c>
      <c r="K10" s="286" t="s">
        <v>34</v>
      </c>
      <c r="L10" s="286" t="s">
        <v>76</v>
      </c>
      <c r="M10" s="199" t="s">
        <v>5</v>
      </c>
      <c r="N10" s="192"/>
      <c r="O10" s="285" t="s">
        <v>74</v>
      </c>
      <c r="P10" s="285" t="s">
        <v>75</v>
      </c>
      <c r="Q10" s="286" t="s">
        <v>34</v>
      </c>
      <c r="R10" s="286"/>
      <c r="S10" s="199" t="s">
        <v>5</v>
      </c>
      <c r="T10" s="192"/>
      <c r="U10" s="285" t="s">
        <v>74</v>
      </c>
      <c r="V10" s="285" t="s">
        <v>34</v>
      </c>
      <c r="W10" s="286"/>
      <c r="X10" s="286"/>
      <c r="Y10" s="199" t="s">
        <v>5</v>
      </c>
      <c r="Z10" s="162"/>
      <c r="AA10" s="285" t="s">
        <v>74</v>
      </c>
      <c r="AB10" s="285" t="s">
        <v>75</v>
      </c>
      <c r="AC10" s="286"/>
      <c r="AD10" s="286"/>
      <c r="AE10" s="199" t="s">
        <v>5</v>
      </c>
      <c r="AF10" s="72"/>
      <c r="AG10" s="72"/>
      <c r="AH10" s="72"/>
      <c r="AI10" s="72"/>
      <c r="AJ10" s="88"/>
    </row>
    <row r="11" spans="1:36" ht="24" customHeight="1" thickBot="1" x14ac:dyDescent="0.25">
      <c r="A11" s="73"/>
      <c r="B11" s="188"/>
      <c r="C11" s="324"/>
      <c r="D11" s="167"/>
      <c r="E11" s="72"/>
      <c r="F11" s="72"/>
      <c r="G11" s="212" t="s">
        <v>80</v>
      </c>
      <c r="H11" s="72"/>
      <c r="I11" s="287">
        <v>6</v>
      </c>
      <c r="J11" s="287">
        <v>4.25</v>
      </c>
      <c r="K11" s="288">
        <v>2</v>
      </c>
      <c r="L11" s="289">
        <v>1</v>
      </c>
      <c r="M11" s="197">
        <f>SUM(I11:L11)</f>
        <v>13.25</v>
      </c>
      <c r="N11" s="198"/>
      <c r="O11" s="287">
        <v>2</v>
      </c>
      <c r="P11" s="287">
        <v>1.25</v>
      </c>
      <c r="Q11" s="288">
        <v>1.5</v>
      </c>
      <c r="R11" s="289"/>
      <c r="S11" s="197">
        <f>SUM(O11:R11)</f>
        <v>4.75</v>
      </c>
      <c r="T11" s="192"/>
      <c r="U11" s="287">
        <v>5</v>
      </c>
      <c r="V11" s="287">
        <v>2</v>
      </c>
      <c r="W11" s="293"/>
      <c r="X11" s="294"/>
      <c r="Y11" s="197">
        <f>SUM(U11:X11)</f>
        <v>7</v>
      </c>
      <c r="Z11" s="169"/>
      <c r="AA11" s="287">
        <v>1</v>
      </c>
      <c r="AB11" s="287">
        <v>2</v>
      </c>
      <c r="AC11" s="288"/>
      <c r="AD11" s="289"/>
      <c r="AE11" s="197">
        <f>SUM(AA11:AD11)</f>
        <v>3</v>
      </c>
      <c r="AF11" s="72"/>
      <c r="AG11" s="187" t="s">
        <v>87</v>
      </c>
      <c r="AH11" s="187"/>
      <c r="AI11" s="208">
        <f>SUM(AE11+Y11+S11+M11)</f>
        <v>28</v>
      </c>
      <c r="AJ11" s="88"/>
    </row>
    <row r="12" spans="1:36" ht="24" customHeight="1" x14ac:dyDescent="0.2">
      <c r="A12" s="73"/>
      <c r="B12" s="188"/>
      <c r="C12" s="324"/>
      <c r="D12" s="167"/>
      <c r="E12" s="72"/>
      <c r="F12" s="72"/>
      <c r="G12" s="212" t="s">
        <v>30</v>
      </c>
      <c r="H12" s="72"/>
      <c r="I12" s="290">
        <v>40000</v>
      </c>
      <c r="J12" s="290">
        <v>48000</v>
      </c>
      <c r="K12" s="290">
        <v>64000</v>
      </c>
      <c r="L12" s="291">
        <v>80000</v>
      </c>
      <c r="M12" s="219">
        <f>SUMPRODUCT(I11:L11,I12:L12)</f>
        <v>652000</v>
      </c>
      <c r="N12" s="192"/>
      <c r="O12" s="290">
        <v>50000</v>
      </c>
      <c r="P12" s="290">
        <v>75000</v>
      </c>
      <c r="Q12" s="290">
        <v>100000</v>
      </c>
      <c r="R12" s="291"/>
      <c r="S12" s="219">
        <f>SUMPRODUCT(O11:R11,O12:R12)</f>
        <v>343750</v>
      </c>
      <c r="T12" s="192"/>
      <c r="U12" s="290">
        <v>36000</v>
      </c>
      <c r="V12" s="290">
        <v>65000</v>
      </c>
      <c r="W12" s="290"/>
      <c r="X12" s="291"/>
      <c r="Y12" s="219">
        <f>SUMPRODUCT(U11:X11,U12:X12)</f>
        <v>310000</v>
      </c>
      <c r="Z12" s="169"/>
      <c r="AA12" s="290">
        <v>14000</v>
      </c>
      <c r="AB12" s="290">
        <v>20000</v>
      </c>
      <c r="AC12" s="290"/>
      <c r="AD12" s="291"/>
      <c r="AE12" s="219">
        <f>SUMPRODUCT(AA11:AD11,AA12:AD12)</f>
        <v>54000</v>
      </c>
      <c r="AF12" s="72"/>
      <c r="AG12" s="187" t="s">
        <v>90</v>
      </c>
      <c r="AH12" s="187"/>
      <c r="AI12" s="219">
        <f>SUM(AE12+Y12+S12+M12)</f>
        <v>1359750</v>
      </c>
      <c r="AJ12" s="88"/>
    </row>
    <row r="13" spans="1:36" ht="24" customHeight="1" thickBot="1" x14ac:dyDescent="0.25">
      <c r="A13" s="73"/>
      <c r="B13" s="188"/>
      <c r="C13" s="324"/>
      <c r="D13" s="167"/>
      <c r="E13" s="72"/>
      <c r="F13" s="72"/>
      <c r="G13" s="212" t="s">
        <v>85</v>
      </c>
      <c r="H13" s="72"/>
      <c r="I13" s="284">
        <v>1</v>
      </c>
      <c r="J13" s="284">
        <v>1.5</v>
      </c>
      <c r="K13" s="156">
        <v>1.5</v>
      </c>
      <c r="L13" s="292">
        <v>1.5</v>
      </c>
      <c r="M13" s="194"/>
      <c r="N13" s="192"/>
      <c r="O13" s="284">
        <v>1</v>
      </c>
      <c r="P13" s="284">
        <v>1.5</v>
      </c>
      <c r="Q13" s="156">
        <v>1.5</v>
      </c>
      <c r="R13" s="292"/>
      <c r="S13" s="194"/>
      <c r="T13" s="192"/>
      <c r="U13" s="284">
        <v>1</v>
      </c>
      <c r="V13" s="284">
        <v>1.5</v>
      </c>
      <c r="W13" s="156"/>
      <c r="X13" s="292"/>
      <c r="Y13" s="194"/>
      <c r="Z13" s="169"/>
      <c r="AA13" s="284">
        <v>1</v>
      </c>
      <c r="AB13" s="284">
        <v>1</v>
      </c>
      <c r="AC13" s="156"/>
      <c r="AD13" s="292"/>
      <c r="AE13" s="194"/>
      <c r="AF13" s="72"/>
      <c r="AG13" s="187"/>
      <c r="AH13" s="187"/>
      <c r="AI13" s="113"/>
      <c r="AJ13" s="88"/>
    </row>
    <row r="14" spans="1:36" ht="21.95" customHeight="1" thickBot="1" x14ac:dyDescent="0.3">
      <c r="A14" s="73"/>
      <c r="B14" s="188"/>
      <c r="C14" s="324"/>
      <c r="D14" s="167"/>
      <c r="E14" s="72"/>
      <c r="F14" s="72"/>
      <c r="G14" s="187" t="s">
        <v>6</v>
      </c>
      <c r="H14" s="72"/>
      <c r="I14" s="200">
        <f>I11*I12*I13</f>
        <v>240000</v>
      </c>
      <c r="J14" s="200">
        <f>J11*J12*J13</f>
        <v>306000</v>
      </c>
      <c r="K14" s="200">
        <f>K11*K12*K13</f>
        <v>192000</v>
      </c>
      <c r="L14" s="205">
        <f>L11*L12*L13</f>
        <v>120000</v>
      </c>
      <c r="M14" s="196">
        <f>SUM(I14:L14)</f>
        <v>858000</v>
      </c>
      <c r="N14" s="195"/>
      <c r="O14" s="200">
        <f>O11*O12*O13</f>
        <v>100000</v>
      </c>
      <c r="P14" s="200">
        <f>P11*P12*P13</f>
        <v>140625</v>
      </c>
      <c r="Q14" s="200">
        <f>Q11*Q12*Q13</f>
        <v>225000</v>
      </c>
      <c r="R14" s="205">
        <f>R11*R12*R13</f>
        <v>0</v>
      </c>
      <c r="S14" s="196">
        <f>SUM(O14:R14)</f>
        <v>465625</v>
      </c>
      <c r="T14" s="195"/>
      <c r="U14" s="200">
        <f>U11*U12*U13</f>
        <v>180000</v>
      </c>
      <c r="V14" s="210">
        <f>V11*V12*V13</f>
        <v>195000</v>
      </c>
      <c r="W14" s="200">
        <f>W11*W12*W13</f>
        <v>0</v>
      </c>
      <c r="X14" s="200">
        <f>X11*X12*X13</f>
        <v>0</v>
      </c>
      <c r="Y14" s="196">
        <f>SUM(U14:X14)</f>
        <v>375000</v>
      </c>
      <c r="Z14" s="169"/>
      <c r="AA14" s="200">
        <f>AA11*AA12*AA13</f>
        <v>14000</v>
      </c>
      <c r="AB14" s="200">
        <f>AB11*AB12*AB13</f>
        <v>40000</v>
      </c>
      <c r="AC14" s="200">
        <f>AC11*AC12*AC13</f>
        <v>0</v>
      </c>
      <c r="AD14" s="200">
        <f>AD11*AD12*AD13</f>
        <v>0</v>
      </c>
      <c r="AE14" s="196">
        <f>SUM(AA14:AD14)</f>
        <v>54000</v>
      </c>
      <c r="AF14" s="72"/>
      <c r="AG14" s="187" t="s">
        <v>89</v>
      </c>
      <c r="AH14" s="187"/>
      <c r="AI14" s="209">
        <f>SUM(AE14+Y14+S14+M14)</f>
        <v>1752625</v>
      </c>
      <c r="AJ14" s="88"/>
    </row>
    <row r="15" spans="1:36" ht="33" customHeight="1" x14ac:dyDescent="0.25">
      <c r="A15" s="73"/>
      <c r="B15" s="189"/>
      <c r="C15" s="325"/>
      <c r="D15" s="167"/>
      <c r="E15" s="167"/>
      <c r="F15" s="168"/>
      <c r="G15" s="186"/>
      <c r="H15" s="186"/>
      <c r="I15" s="186"/>
      <c r="J15" s="186"/>
      <c r="K15" s="186"/>
      <c r="L15" s="72"/>
      <c r="M15" s="72"/>
      <c r="N15" s="72"/>
      <c r="O15" s="72"/>
      <c r="P15" s="72"/>
      <c r="Q15" s="72"/>
      <c r="R15" s="72"/>
      <c r="S15" s="72"/>
      <c r="T15" s="72"/>
      <c r="U15" s="72"/>
      <c r="V15" s="65"/>
      <c r="W15" s="177"/>
      <c r="X15" s="167"/>
      <c r="Y15" s="178"/>
      <c r="Z15" s="201"/>
      <c r="AA15" s="187"/>
      <c r="AB15" s="195"/>
      <c r="AC15" s="72"/>
      <c r="AD15" s="72"/>
      <c r="AE15" s="72"/>
      <c r="AF15" s="72"/>
      <c r="AG15" s="72"/>
      <c r="AH15" s="72"/>
      <c r="AI15" s="72"/>
      <c r="AJ15" s="88"/>
    </row>
    <row r="16" spans="1:36" ht="33" customHeight="1" x14ac:dyDescent="0.25">
      <c r="A16" s="73"/>
      <c r="B16" s="164"/>
      <c r="C16" s="242"/>
      <c r="D16" s="167"/>
      <c r="E16" s="167"/>
      <c r="F16" s="168"/>
      <c r="G16" s="186"/>
      <c r="H16" s="186"/>
      <c r="I16" s="186"/>
      <c r="J16" s="186"/>
      <c r="K16" s="186"/>
      <c r="L16" s="72"/>
      <c r="M16" s="72"/>
      <c r="N16" s="72"/>
      <c r="O16" s="72"/>
      <c r="P16" s="72"/>
      <c r="Q16" s="72"/>
      <c r="R16" s="72"/>
      <c r="S16" s="72"/>
      <c r="T16" s="72"/>
      <c r="U16" s="72"/>
      <c r="V16" s="65"/>
      <c r="W16" s="177"/>
      <c r="X16" s="167"/>
      <c r="Y16" s="178"/>
      <c r="Z16" s="201"/>
      <c r="AA16" s="187"/>
      <c r="AB16" s="195"/>
      <c r="AC16" s="72"/>
      <c r="AD16" s="72"/>
      <c r="AE16" s="72"/>
      <c r="AF16" s="72"/>
      <c r="AG16" s="72"/>
      <c r="AH16" s="72"/>
      <c r="AI16" s="72"/>
      <c r="AJ16" s="88"/>
    </row>
    <row r="17" spans="1:36" ht="24.95" customHeight="1" x14ac:dyDescent="0.2">
      <c r="A17" s="73"/>
      <c r="B17" s="63">
        <v>2</v>
      </c>
      <c r="C17" s="166" t="s">
        <v>86</v>
      </c>
      <c r="D17" s="167"/>
      <c r="E17" s="185"/>
      <c r="F17" s="185"/>
      <c r="G17" s="185"/>
      <c r="H17" s="248"/>
      <c r="I17" s="366" t="s">
        <v>113</v>
      </c>
      <c r="J17" s="367"/>
      <c r="K17" s="367"/>
      <c r="L17" s="367"/>
      <c r="M17" s="368"/>
      <c r="N17" s="185"/>
      <c r="O17" s="366" t="str">
        <f>I17</f>
        <v>PERCENTAGE OF TIME SPENT (BY SPACE, BY LEVEL)</v>
      </c>
      <c r="P17" s="367"/>
      <c r="Q17" s="367"/>
      <c r="R17" s="367"/>
      <c r="S17" s="368"/>
      <c r="T17" s="72"/>
      <c r="U17" s="366" t="str">
        <f>I17</f>
        <v>PERCENTAGE OF TIME SPENT (BY SPACE, BY LEVEL)</v>
      </c>
      <c r="V17" s="367"/>
      <c r="W17" s="367"/>
      <c r="X17" s="367"/>
      <c r="Y17" s="368"/>
      <c r="Z17" s="72"/>
      <c r="AA17" s="366" t="str">
        <f>I17</f>
        <v>PERCENTAGE OF TIME SPENT (BY SPACE, BY LEVEL)</v>
      </c>
      <c r="AB17" s="367"/>
      <c r="AC17" s="367"/>
      <c r="AD17" s="367"/>
      <c r="AE17" s="368"/>
      <c r="AF17" s="72"/>
      <c r="AG17" s="72"/>
      <c r="AH17" s="72"/>
      <c r="AI17" s="72"/>
      <c r="AJ17" s="88"/>
    </row>
    <row r="18" spans="1:36" s="165" customFormat="1" ht="21.95" customHeight="1" thickBot="1" x14ac:dyDescent="0.25">
      <c r="A18" s="73"/>
      <c r="B18" s="73"/>
      <c r="C18" s="324" t="s">
        <v>95</v>
      </c>
      <c r="D18" s="72"/>
      <c r="E18" s="185"/>
      <c r="F18" s="185"/>
      <c r="G18" s="185"/>
      <c r="H18" s="248"/>
      <c r="I18" s="369" t="s">
        <v>81</v>
      </c>
      <c r="J18" s="370"/>
      <c r="K18" s="370"/>
      <c r="L18" s="370"/>
      <c r="M18" s="371"/>
      <c r="N18" s="185"/>
      <c r="O18" s="369" t="s">
        <v>79</v>
      </c>
      <c r="P18" s="370"/>
      <c r="Q18" s="370"/>
      <c r="R18" s="370"/>
      <c r="S18" s="371"/>
      <c r="T18" s="185"/>
      <c r="U18" s="369" t="s">
        <v>82</v>
      </c>
      <c r="V18" s="370"/>
      <c r="W18" s="370"/>
      <c r="X18" s="370"/>
      <c r="Y18" s="371"/>
      <c r="Z18" s="72"/>
      <c r="AA18" s="369" t="s">
        <v>83</v>
      </c>
      <c r="AB18" s="370"/>
      <c r="AC18" s="370"/>
      <c r="AD18" s="370"/>
      <c r="AE18" s="371"/>
      <c r="AF18" s="177"/>
      <c r="AG18" s="177"/>
      <c r="AH18" s="177"/>
      <c r="AI18" s="177"/>
      <c r="AJ18" s="213"/>
    </row>
    <row r="19" spans="1:36" s="165" customFormat="1" ht="53.1" customHeight="1" x14ac:dyDescent="0.2">
      <c r="A19" s="73"/>
      <c r="B19" s="73"/>
      <c r="C19" s="324"/>
      <c r="D19" s="167"/>
      <c r="E19" s="167"/>
      <c r="F19" s="72"/>
      <c r="G19" s="190" t="s">
        <v>94</v>
      </c>
      <c r="H19" s="182"/>
      <c r="I19" s="303" t="s">
        <v>114</v>
      </c>
      <c r="J19" s="303" t="s">
        <v>117</v>
      </c>
      <c r="K19" s="303" t="s">
        <v>116</v>
      </c>
      <c r="L19" s="303" t="s">
        <v>115</v>
      </c>
      <c r="M19" s="304" t="s">
        <v>91</v>
      </c>
      <c r="N19" s="305"/>
      <c r="O19" s="303" t="str">
        <f>I19</f>
        <v>Level 1 Staff Time Allocation</v>
      </c>
      <c r="P19" s="303" t="str">
        <f>J19</f>
        <v>Level 2 Staff Time Allocation</v>
      </c>
      <c r="Q19" s="303" t="str">
        <f>K19</f>
        <v>Level 3 Staff Time Allocation</v>
      </c>
      <c r="R19" s="303" t="str">
        <f>L19</f>
        <v>Level 4 Staff Time Allocation</v>
      </c>
      <c r="S19" s="304" t="s">
        <v>91</v>
      </c>
      <c r="T19" s="305"/>
      <c r="U19" s="303" t="str">
        <f>I19</f>
        <v>Level 1 Staff Time Allocation</v>
      </c>
      <c r="V19" s="303" t="str">
        <f>J19</f>
        <v>Level 2 Staff Time Allocation</v>
      </c>
      <c r="W19" s="303" t="str">
        <f>K19</f>
        <v>Level 3 Staff Time Allocation</v>
      </c>
      <c r="X19" s="303" t="str">
        <f>L19</f>
        <v>Level 4 Staff Time Allocation</v>
      </c>
      <c r="Y19" s="304" t="s">
        <v>91</v>
      </c>
      <c r="Z19" s="306"/>
      <c r="AA19" s="303" t="str">
        <f>I19</f>
        <v>Level 1 Staff Time Allocation</v>
      </c>
      <c r="AB19" s="303" t="str">
        <f>J19</f>
        <v>Level 2 Staff Time Allocation</v>
      </c>
      <c r="AC19" s="303" t="str">
        <f>K19</f>
        <v>Level 3 Staff Time Allocation</v>
      </c>
      <c r="AD19" s="303" t="str">
        <f>L19</f>
        <v>Level 4 Staff Time Allocation</v>
      </c>
      <c r="AE19" s="304" t="s">
        <v>91</v>
      </c>
      <c r="AF19" s="177"/>
      <c r="AG19" s="177"/>
      <c r="AH19" s="177"/>
      <c r="AI19" s="177"/>
      <c r="AJ19" s="213"/>
    </row>
    <row r="20" spans="1:36" s="165" customFormat="1" ht="24" customHeight="1" x14ac:dyDescent="0.2">
      <c r="A20" s="73"/>
      <c r="B20" s="73"/>
      <c r="C20" s="324"/>
      <c r="D20" s="167"/>
      <c r="E20" s="353" t="str">
        <f>Dashboard!E14</f>
        <v>Spaces</v>
      </c>
      <c r="F20" s="237" t="str">
        <f>Dashboard!F14</f>
        <v>Media Center</v>
      </c>
      <c r="G20" s="184">
        <f>Dashboard!G14</f>
        <v>1</v>
      </c>
      <c r="H20" s="183"/>
      <c r="I20" s="295">
        <v>0.25</v>
      </c>
      <c r="J20" s="295">
        <v>0.25</v>
      </c>
      <c r="K20" s="295">
        <v>0.2</v>
      </c>
      <c r="L20" s="296">
        <v>0.2</v>
      </c>
      <c r="M20" s="206">
        <f t="shared" ref="M20:M34" si="0">SUMPRODUCT(I20:L20,$I$11:$L$11)/SUM($I$11:$L$11)</f>
        <v>0.23867924528301887</v>
      </c>
      <c r="N20" s="72"/>
      <c r="O20" s="295">
        <v>0.25</v>
      </c>
      <c r="P20" s="295">
        <v>0.25</v>
      </c>
      <c r="Q20" s="295">
        <v>0</v>
      </c>
      <c r="R20" s="296"/>
      <c r="S20" s="206">
        <f>SUMPRODUCT(O20:R20,$O$11:$R$11)/SUM($O$11:$R$11)</f>
        <v>0.17105263157894737</v>
      </c>
      <c r="T20" s="72"/>
      <c r="U20" s="295">
        <v>0.25</v>
      </c>
      <c r="V20" s="295">
        <v>0.25</v>
      </c>
      <c r="W20" s="295"/>
      <c r="X20" s="296"/>
      <c r="Y20" s="206">
        <f>SUMPRODUCT(U20:X20,$U$11:$X$11)/SUM($U$11:$X$11)</f>
        <v>0.25</v>
      </c>
      <c r="Z20" s="72"/>
      <c r="AA20" s="295">
        <v>0.25</v>
      </c>
      <c r="AB20" s="295">
        <v>0.25</v>
      </c>
      <c r="AC20" s="295"/>
      <c r="AD20" s="296"/>
      <c r="AE20" s="206">
        <f>SUMPRODUCT(AA20:AD20,$AA$11:$AD$11)/SUM($AA$11:$AD$11)</f>
        <v>0.25</v>
      </c>
      <c r="AF20" s="177"/>
      <c r="AG20" s="177"/>
      <c r="AH20" s="177"/>
      <c r="AI20" s="177"/>
      <c r="AJ20" s="213"/>
    </row>
    <row r="21" spans="1:36" s="165" customFormat="1" ht="24" customHeight="1" x14ac:dyDescent="0.2">
      <c r="A21" s="73"/>
      <c r="B21" s="73"/>
      <c r="C21" s="324"/>
      <c r="D21" s="167"/>
      <c r="E21" s="354"/>
      <c r="F21" s="237" t="str">
        <f>Dashboard!F15</f>
        <v>Project Lab</v>
      </c>
      <c r="G21" s="184">
        <f>Dashboard!G15</f>
        <v>1</v>
      </c>
      <c r="H21" s="183"/>
      <c r="I21" s="297">
        <v>0.25</v>
      </c>
      <c r="J21" s="297">
        <v>0.25</v>
      </c>
      <c r="K21" s="297">
        <v>0.1</v>
      </c>
      <c r="L21" s="298">
        <v>0.4</v>
      </c>
      <c r="M21" s="206">
        <f t="shared" si="0"/>
        <v>0.23867924528301887</v>
      </c>
      <c r="N21" s="72"/>
      <c r="O21" s="297">
        <v>0.25</v>
      </c>
      <c r="P21" s="297">
        <v>0.25</v>
      </c>
      <c r="Q21" s="297">
        <v>0.25</v>
      </c>
      <c r="R21" s="298"/>
      <c r="S21" s="206">
        <f t="shared" ref="S21:S34" si="1">SUMPRODUCT(O21:R21,$O$11:$R$11)/SUM($O$11:$R$11)</f>
        <v>0.25</v>
      </c>
      <c r="T21" s="72"/>
      <c r="U21" s="297">
        <v>0.25</v>
      </c>
      <c r="V21" s="297">
        <v>0.25</v>
      </c>
      <c r="W21" s="297"/>
      <c r="X21" s="298"/>
      <c r="Y21" s="206">
        <f t="shared" ref="Y21:Y34" si="2">SUMPRODUCT(U21:X21,$U$11:$X$11)/SUM($U$11:$X$11)</f>
        <v>0.25</v>
      </c>
      <c r="Z21" s="72"/>
      <c r="AA21" s="297">
        <v>0.25</v>
      </c>
      <c r="AB21" s="297">
        <v>0.25</v>
      </c>
      <c r="AC21" s="297"/>
      <c r="AD21" s="298"/>
      <c r="AE21" s="206">
        <f t="shared" ref="AE21:AE34" si="3">SUMPRODUCT(AA21:AD21,$AA$11:$AD$11)/SUM($AA$11:$AD$11)</f>
        <v>0.25</v>
      </c>
      <c r="AF21" s="177"/>
      <c r="AG21" s="177"/>
      <c r="AH21" s="177"/>
      <c r="AI21" s="177"/>
      <c r="AJ21" s="213"/>
    </row>
    <row r="22" spans="1:36" s="165" customFormat="1" ht="24" customHeight="1" x14ac:dyDescent="0.2">
      <c r="A22" s="73"/>
      <c r="B22" s="73"/>
      <c r="C22" s="324"/>
      <c r="D22" s="167"/>
      <c r="E22" s="354"/>
      <c r="F22" s="237" t="str">
        <f>Dashboard!F16</f>
        <v>Visualization Theater</v>
      </c>
      <c r="G22" s="184">
        <f>Dashboard!G16</f>
        <v>1</v>
      </c>
      <c r="H22" s="183"/>
      <c r="I22" s="297">
        <v>0.1</v>
      </c>
      <c r="J22" s="297">
        <v>0.25</v>
      </c>
      <c r="K22" s="297">
        <v>0.2</v>
      </c>
      <c r="L22" s="298">
        <v>0.4</v>
      </c>
      <c r="M22" s="206">
        <f t="shared" si="0"/>
        <v>0.18584905660377357</v>
      </c>
      <c r="N22" s="169"/>
      <c r="O22" s="297">
        <v>0.1</v>
      </c>
      <c r="P22" s="297">
        <v>0.25</v>
      </c>
      <c r="Q22" s="297">
        <v>0.25</v>
      </c>
      <c r="R22" s="298"/>
      <c r="S22" s="206">
        <f t="shared" si="1"/>
        <v>0.18684210526315789</v>
      </c>
      <c r="T22" s="72"/>
      <c r="U22" s="297">
        <v>0.1</v>
      </c>
      <c r="V22" s="297">
        <v>0.25</v>
      </c>
      <c r="W22" s="297"/>
      <c r="X22" s="298"/>
      <c r="Y22" s="206">
        <f t="shared" si="2"/>
        <v>0.14285714285714285</v>
      </c>
      <c r="Z22" s="72"/>
      <c r="AA22" s="297">
        <v>0.1</v>
      </c>
      <c r="AB22" s="297">
        <v>0.25</v>
      </c>
      <c r="AC22" s="297"/>
      <c r="AD22" s="298"/>
      <c r="AE22" s="206">
        <f t="shared" si="3"/>
        <v>0.19999999999999998</v>
      </c>
      <c r="AF22" s="177"/>
      <c r="AG22" s="177"/>
      <c r="AH22" s="177"/>
      <c r="AI22" s="177"/>
      <c r="AJ22" s="213"/>
    </row>
    <row r="23" spans="1:36" s="165" customFormat="1" ht="24" customHeight="1" x14ac:dyDescent="0.2">
      <c r="A23" s="73"/>
      <c r="B23" s="249"/>
      <c r="C23" s="324"/>
      <c r="D23" s="167"/>
      <c r="E23" s="354"/>
      <c r="F23" s="237" t="str">
        <f>Dashboard!F17</f>
        <v>Gaming Zone</v>
      </c>
      <c r="G23" s="184">
        <f>Dashboard!G17</f>
        <v>1</v>
      </c>
      <c r="H23" s="183"/>
      <c r="I23" s="297">
        <v>0.1</v>
      </c>
      <c r="J23" s="297">
        <v>0.25</v>
      </c>
      <c r="K23" s="297">
        <v>0.2</v>
      </c>
      <c r="L23" s="298">
        <v>0</v>
      </c>
      <c r="M23" s="206">
        <f t="shared" si="0"/>
        <v>0.15566037735849056</v>
      </c>
      <c r="N23" s="72"/>
      <c r="O23" s="297">
        <v>0.1</v>
      </c>
      <c r="P23" s="297">
        <v>0.25</v>
      </c>
      <c r="Q23" s="297">
        <v>0.25</v>
      </c>
      <c r="R23" s="298"/>
      <c r="S23" s="206">
        <f t="shared" si="1"/>
        <v>0.18684210526315789</v>
      </c>
      <c r="T23" s="72"/>
      <c r="U23" s="297">
        <v>0.1</v>
      </c>
      <c r="V23" s="297">
        <v>0.25</v>
      </c>
      <c r="W23" s="297"/>
      <c r="X23" s="298"/>
      <c r="Y23" s="206">
        <f t="shared" si="2"/>
        <v>0.14285714285714285</v>
      </c>
      <c r="Z23" s="72"/>
      <c r="AA23" s="297">
        <v>0.1</v>
      </c>
      <c r="AB23" s="297">
        <v>0.25</v>
      </c>
      <c r="AC23" s="297"/>
      <c r="AD23" s="298"/>
      <c r="AE23" s="206">
        <f t="shared" si="3"/>
        <v>0.19999999999999998</v>
      </c>
      <c r="AF23" s="177"/>
      <c r="AG23" s="177"/>
      <c r="AH23" s="177"/>
      <c r="AI23" s="177"/>
      <c r="AJ23" s="213"/>
    </row>
    <row r="24" spans="1:36" s="165" customFormat="1" ht="24" customHeight="1" x14ac:dyDescent="0.2">
      <c r="A24" s="73"/>
      <c r="B24" s="73"/>
      <c r="C24" s="324"/>
      <c r="D24" s="167"/>
      <c r="E24" s="354"/>
      <c r="F24" s="237" t="str">
        <f>Dashboard!F18</f>
        <v>Group Study Space</v>
      </c>
      <c r="G24" s="184">
        <f>Dashboard!G18</f>
        <v>10</v>
      </c>
      <c r="H24" s="183"/>
      <c r="I24" s="297">
        <v>0.3</v>
      </c>
      <c r="J24" s="297">
        <v>0</v>
      </c>
      <c r="K24" s="297">
        <v>0.3</v>
      </c>
      <c r="L24" s="298">
        <v>0</v>
      </c>
      <c r="M24" s="206">
        <f t="shared" si="0"/>
        <v>0.1811320754716981</v>
      </c>
      <c r="N24" s="72"/>
      <c r="O24" s="297">
        <v>0.3</v>
      </c>
      <c r="P24" s="297">
        <v>0</v>
      </c>
      <c r="Q24" s="297">
        <v>0</v>
      </c>
      <c r="R24" s="298"/>
      <c r="S24" s="206">
        <f t="shared" si="1"/>
        <v>0.12631578947368421</v>
      </c>
      <c r="T24" s="72"/>
      <c r="U24" s="297">
        <v>0.3</v>
      </c>
      <c r="V24" s="297">
        <v>0</v>
      </c>
      <c r="W24" s="297"/>
      <c r="X24" s="298"/>
      <c r="Y24" s="206">
        <f t="shared" si="2"/>
        <v>0.21428571428571427</v>
      </c>
      <c r="Z24" s="72"/>
      <c r="AA24" s="297">
        <v>0.3</v>
      </c>
      <c r="AB24" s="297">
        <v>0</v>
      </c>
      <c r="AC24" s="297"/>
      <c r="AD24" s="298"/>
      <c r="AE24" s="206">
        <f t="shared" si="3"/>
        <v>9.9999999999999992E-2</v>
      </c>
      <c r="AF24" s="177"/>
      <c r="AG24" s="177"/>
      <c r="AH24" s="177"/>
      <c r="AI24" s="177"/>
      <c r="AJ24" s="213"/>
    </row>
    <row r="25" spans="1:36" s="165" customFormat="1" ht="24" customHeight="1" x14ac:dyDescent="0.2">
      <c r="A25" s="73"/>
      <c r="B25" s="73"/>
      <c r="C25" s="324"/>
      <c r="D25" s="167"/>
      <c r="E25" s="354"/>
      <c r="F25" s="237" t="str">
        <f>Dashboard!F19</f>
        <v>&lt; Insert Space &gt;</v>
      </c>
      <c r="G25" s="184">
        <f>Dashboard!G19</f>
        <v>0</v>
      </c>
      <c r="H25" s="183"/>
      <c r="I25" s="297"/>
      <c r="J25" s="297"/>
      <c r="K25" s="297"/>
      <c r="L25" s="298"/>
      <c r="M25" s="206">
        <f t="shared" si="0"/>
        <v>0</v>
      </c>
      <c r="N25" s="72"/>
      <c r="O25" s="297"/>
      <c r="P25" s="297"/>
      <c r="Q25" s="297"/>
      <c r="R25" s="298"/>
      <c r="S25" s="206">
        <f t="shared" si="1"/>
        <v>0</v>
      </c>
      <c r="T25" s="72"/>
      <c r="U25" s="297"/>
      <c r="V25" s="297"/>
      <c r="W25" s="297"/>
      <c r="X25" s="298"/>
      <c r="Y25" s="206">
        <f t="shared" si="2"/>
        <v>0</v>
      </c>
      <c r="Z25" s="72"/>
      <c r="AA25" s="297"/>
      <c r="AB25" s="297"/>
      <c r="AC25" s="297"/>
      <c r="AD25" s="298"/>
      <c r="AE25" s="206">
        <f t="shared" si="3"/>
        <v>0</v>
      </c>
      <c r="AF25" s="177"/>
      <c r="AG25" s="177"/>
      <c r="AH25" s="177"/>
      <c r="AI25" s="177"/>
      <c r="AJ25" s="213"/>
    </row>
    <row r="26" spans="1:36" s="165" customFormat="1" ht="24" customHeight="1" x14ac:dyDescent="0.2">
      <c r="A26" s="73"/>
      <c r="B26" s="73"/>
      <c r="C26" s="324"/>
      <c r="D26" s="167"/>
      <c r="E26" s="354"/>
      <c r="F26" s="237" t="str">
        <f>Dashboard!F20</f>
        <v>&lt; Insert Space &gt;</v>
      </c>
      <c r="G26" s="184">
        <f>Dashboard!G20</f>
        <v>0</v>
      </c>
      <c r="H26" s="183"/>
      <c r="I26" s="297"/>
      <c r="J26" s="297"/>
      <c r="K26" s="297"/>
      <c r="L26" s="298"/>
      <c r="M26" s="206">
        <f t="shared" si="0"/>
        <v>0</v>
      </c>
      <c r="N26" s="72"/>
      <c r="O26" s="297"/>
      <c r="P26" s="297"/>
      <c r="Q26" s="297"/>
      <c r="R26" s="298"/>
      <c r="S26" s="206">
        <f t="shared" si="1"/>
        <v>0</v>
      </c>
      <c r="T26" s="72"/>
      <c r="U26" s="297"/>
      <c r="V26" s="297"/>
      <c r="W26" s="297"/>
      <c r="X26" s="298"/>
      <c r="Y26" s="206">
        <f t="shared" si="2"/>
        <v>0</v>
      </c>
      <c r="Z26" s="72"/>
      <c r="AA26" s="297"/>
      <c r="AB26" s="297"/>
      <c r="AC26" s="297"/>
      <c r="AD26" s="298"/>
      <c r="AE26" s="206">
        <f t="shared" si="3"/>
        <v>0</v>
      </c>
      <c r="AF26" s="177"/>
      <c r="AG26" s="177"/>
      <c r="AH26" s="177"/>
      <c r="AI26" s="177"/>
      <c r="AJ26" s="213"/>
    </row>
    <row r="27" spans="1:36" s="165" customFormat="1" ht="24" customHeight="1" x14ac:dyDescent="0.2">
      <c r="A27" s="73"/>
      <c r="B27" s="73"/>
      <c r="C27" s="324"/>
      <c r="D27" s="167"/>
      <c r="E27" s="354"/>
      <c r="F27" s="237" t="str">
        <f>Dashboard!F21</f>
        <v>&lt; Insert Space &gt;</v>
      </c>
      <c r="G27" s="184">
        <f>Dashboard!G21</f>
        <v>0</v>
      </c>
      <c r="H27" s="183"/>
      <c r="I27" s="297"/>
      <c r="J27" s="297"/>
      <c r="K27" s="297"/>
      <c r="L27" s="298"/>
      <c r="M27" s="206">
        <f t="shared" si="0"/>
        <v>0</v>
      </c>
      <c r="N27" s="72"/>
      <c r="O27" s="297"/>
      <c r="P27" s="297"/>
      <c r="Q27" s="297"/>
      <c r="R27" s="298"/>
      <c r="S27" s="206">
        <f t="shared" si="1"/>
        <v>0</v>
      </c>
      <c r="T27" s="72"/>
      <c r="U27" s="297"/>
      <c r="V27" s="297"/>
      <c r="W27" s="297"/>
      <c r="X27" s="298"/>
      <c r="Y27" s="206">
        <f t="shared" si="2"/>
        <v>0</v>
      </c>
      <c r="Z27" s="72"/>
      <c r="AA27" s="297"/>
      <c r="AB27" s="297"/>
      <c r="AC27" s="297"/>
      <c r="AD27" s="298"/>
      <c r="AE27" s="206">
        <f t="shared" si="3"/>
        <v>0</v>
      </c>
      <c r="AF27" s="177"/>
      <c r="AG27" s="177"/>
      <c r="AH27" s="177"/>
      <c r="AI27" s="177"/>
      <c r="AJ27" s="213"/>
    </row>
    <row r="28" spans="1:36" s="165" customFormat="1" ht="24" customHeight="1" x14ac:dyDescent="0.2">
      <c r="A28" s="73"/>
      <c r="B28" s="73"/>
      <c r="C28" s="324"/>
      <c r="D28" s="167"/>
      <c r="E28" s="354"/>
      <c r="F28" s="237" t="str">
        <f>Dashboard!F22</f>
        <v>&lt; Insert Space &gt;</v>
      </c>
      <c r="G28" s="184">
        <f>Dashboard!G22</f>
        <v>0</v>
      </c>
      <c r="H28" s="183"/>
      <c r="I28" s="297"/>
      <c r="J28" s="297"/>
      <c r="K28" s="297"/>
      <c r="L28" s="298"/>
      <c r="M28" s="206">
        <f t="shared" si="0"/>
        <v>0</v>
      </c>
      <c r="N28" s="72"/>
      <c r="O28" s="297"/>
      <c r="P28" s="297"/>
      <c r="Q28" s="297"/>
      <c r="R28" s="298"/>
      <c r="S28" s="206">
        <f t="shared" si="1"/>
        <v>0</v>
      </c>
      <c r="T28" s="72"/>
      <c r="U28" s="297"/>
      <c r="V28" s="297"/>
      <c r="W28" s="297"/>
      <c r="X28" s="298"/>
      <c r="Y28" s="206">
        <f t="shared" si="2"/>
        <v>0</v>
      </c>
      <c r="Z28" s="72"/>
      <c r="AA28" s="297"/>
      <c r="AB28" s="297"/>
      <c r="AC28" s="297"/>
      <c r="AD28" s="298"/>
      <c r="AE28" s="206">
        <f t="shared" si="3"/>
        <v>0</v>
      </c>
      <c r="AF28" s="177"/>
      <c r="AG28" s="177"/>
      <c r="AH28" s="177"/>
      <c r="AI28" s="177"/>
      <c r="AJ28" s="213"/>
    </row>
    <row r="29" spans="1:36" s="165" customFormat="1" ht="24" customHeight="1" thickBot="1" x14ac:dyDescent="0.25">
      <c r="A29" s="73"/>
      <c r="B29" s="73"/>
      <c r="C29" s="324"/>
      <c r="D29" s="72"/>
      <c r="E29" s="355"/>
      <c r="F29" s="238" t="str">
        <f>Dashboard!F23</f>
        <v>&lt; Insert Space &gt;</v>
      </c>
      <c r="G29" s="160">
        <f>Dashboard!G23</f>
        <v>0</v>
      </c>
      <c r="H29" s="183"/>
      <c r="I29" s="299"/>
      <c r="J29" s="299"/>
      <c r="K29" s="299"/>
      <c r="L29" s="300"/>
      <c r="M29" s="207">
        <f t="shared" si="0"/>
        <v>0</v>
      </c>
      <c r="N29" s="72"/>
      <c r="O29" s="299"/>
      <c r="P29" s="299"/>
      <c r="Q29" s="299"/>
      <c r="R29" s="300"/>
      <c r="S29" s="207">
        <f t="shared" si="1"/>
        <v>0</v>
      </c>
      <c r="T29" s="72"/>
      <c r="U29" s="299"/>
      <c r="V29" s="299"/>
      <c r="W29" s="299"/>
      <c r="X29" s="300"/>
      <c r="Y29" s="207">
        <f t="shared" si="2"/>
        <v>0</v>
      </c>
      <c r="Z29" s="72"/>
      <c r="AA29" s="299"/>
      <c r="AB29" s="299"/>
      <c r="AC29" s="299"/>
      <c r="AD29" s="300"/>
      <c r="AE29" s="207">
        <f t="shared" si="3"/>
        <v>0</v>
      </c>
      <c r="AF29" s="177"/>
      <c r="AG29" s="177"/>
      <c r="AH29" s="177"/>
      <c r="AI29" s="177"/>
      <c r="AJ29" s="213"/>
    </row>
    <row r="30" spans="1:36" s="165" customFormat="1" ht="24" customHeight="1" thickTop="1" x14ac:dyDescent="0.2">
      <c r="A30" s="73"/>
      <c r="B30" s="73"/>
      <c r="C30" s="324"/>
      <c r="D30" s="72"/>
      <c r="E30" s="372" t="str">
        <f>Dashboard!E24</f>
        <v>Infrastructure</v>
      </c>
      <c r="F30" s="239" t="str">
        <f>Dashboard!F24</f>
        <v>Network Infrastructure</v>
      </c>
      <c r="G30" s="203">
        <f>Dashboard!G24</f>
        <v>1</v>
      </c>
      <c r="H30" s="183"/>
      <c r="I30" s="301"/>
      <c r="J30" s="301"/>
      <c r="K30" s="301"/>
      <c r="L30" s="302"/>
      <c r="M30" s="206">
        <f t="shared" si="0"/>
        <v>0</v>
      </c>
      <c r="N30" s="72"/>
      <c r="O30" s="301">
        <v>0</v>
      </c>
      <c r="P30" s="301">
        <v>0</v>
      </c>
      <c r="Q30" s="301">
        <v>0.1</v>
      </c>
      <c r="R30" s="302"/>
      <c r="S30" s="206">
        <f t="shared" si="1"/>
        <v>3.1578947368421061E-2</v>
      </c>
      <c r="T30" s="72"/>
      <c r="U30" s="301">
        <v>0</v>
      </c>
      <c r="V30" s="301">
        <v>0</v>
      </c>
      <c r="W30" s="301"/>
      <c r="X30" s="302"/>
      <c r="Y30" s="206">
        <f t="shared" si="2"/>
        <v>0</v>
      </c>
      <c r="Z30" s="72"/>
      <c r="AA30" s="301">
        <v>0</v>
      </c>
      <c r="AB30" s="301">
        <v>0</v>
      </c>
      <c r="AC30" s="301"/>
      <c r="AD30" s="302"/>
      <c r="AE30" s="206">
        <f t="shared" si="3"/>
        <v>0</v>
      </c>
      <c r="AF30" s="177"/>
      <c r="AG30" s="177"/>
      <c r="AH30" s="177"/>
      <c r="AI30" s="177"/>
      <c r="AJ30" s="213"/>
    </row>
    <row r="31" spans="1:36" s="165" customFormat="1" ht="24" customHeight="1" x14ac:dyDescent="0.2">
      <c r="A31" s="73"/>
      <c r="B31" s="73"/>
      <c r="C31" s="324"/>
      <c r="D31" s="72"/>
      <c r="E31" s="354"/>
      <c r="F31" s="240" t="str">
        <f>Dashboard!F25</f>
        <v>IT Infrastructure</v>
      </c>
      <c r="G31" s="184">
        <f>Dashboard!G25</f>
        <v>1</v>
      </c>
      <c r="H31" s="183"/>
      <c r="I31" s="297"/>
      <c r="J31" s="297"/>
      <c r="K31" s="297"/>
      <c r="L31" s="298"/>
      <c r="M31" s="206">
        <f t="shared" si="0"/>
        <v>0</v>
      </c>
      <c r="N31" s="72"/>
      <c r="O31" s="297">
        <v>0</v>
      </c>
      <c r="P31" s="297">
        <v>0</v>
      </c>
      <c r="Q31" s="297">
        <v>0.1</v>
      </c>
      <c r="R31" s="298"/>
      <c r="S31" s="206">
        <f t="shared" si="1"/>
        <v>3.1578947368421061E-2</v>
      </c>
      <c r="T31" s="72"/>
      <c r="U31" s="297">
        <v>0</v>
      </c>
      <c r="V31" s="297">
        <v>0</v>
      </c>
      <c r="W31" s="297"/>
      <c r="X31" s="298"/>
      <c r="Y31" s="206">
        <f t="shared" si="2"/>
        <v>0</v>
      </c>
      <c r="Z31" s="72"/>
      <c r="AA31" s="297">
        <v>0</v>
      </c>
      <c r="AB31" s="297">
        <v>0</v>
      </c>
      <c r="AC31" s="297"/>
      <c r="AD31" s="298"/>
      <c r="AE31" s="206">
        <f t="shared" si="3"/>
        <v>0</v>
      </c>
      <c r="AF31" s="177"/>
      <c r="AG31" s="177"/>
      <c r="AH31" s="177"/>
      <c r="AI31" s="177"/>
      <c r="AJ31" s="213"/>
    </row>
    <row r="32" spans="1:36" s="165" customFormat="1" ht="24" customHeight="1" x14ac:dyDescent="0.2">
      <c r="A32" s="73"/>
      <c r="B32" s="73"/>
      <c r="C32" s="324"/>
      <c r="D32" s="72"/>
      <c r="E32" s="354"/>
      <c r="F32" s="240" t="str">
        <f>Dashboard!F26</f>
        <v>AV Infrastructure</v>
      </c>
      <c r="G32" s="184">
        <f>Dashboard!G26</f>
        <v>1</v>
      </c>
      <c r="H32" s="183"/>
      <c r="I32" s="297"/>
      <c r="J32" s="297"/>
      <c r="K32" s="297"/>
      <c r="L32" s="298"/>
      <c r="M32" s="206">
        <f t="shared" si="0"/>
        <v>0</v>
      </c>
      <c r="N32" s="72"/>
      <c r="O32" s="297">
        <v>0</v>
      </c>
      <c r="P32" s="297">
        <v>0</v>
      </c>
      <c r="Q32" s="297">
        <v>0.05</v>
      </c>
      <c r="R32" s="298"/>
      <c r="S32" s="206">
        <f t="shared" si="1"/>
        <v>1.578947368421053E-2</v>
      </c>
      <c r="T32" s="72"/>
      <c r="U32" s="297">
        <v>0</v>
      </c>
      <c r="V32" s="297">
        <v>0</v>
      </c>
      <c r="W32" s="297"/>
      <c r="X32" s="298"/>
      <c r="Y32" s="206">
        <f t="shared" si="2"/>
        <v>0</v>
      </c>
      <c r="Z32" s="72"/>
      <c r="AA32" s="297">
        <v>0</v>
      </c>
      <c r="AB32" s="297">
        <v>0</v>
      </c>
      <c r="AC32" s="297"/>
      <c r="AD32" s="298"/>
      <c r="AE32" s="206">
        <f t="shared" si="3"/>
        <v>0</v>
      </c>
      <c r="AF32" s="177"/>
      <c r="AG32" s="177"/>
      <c r="AH32" s="177"/>
      <c r="AI32" s="177"/>
      <c r="AJ32" s="213"/>
    </row>
    <row r="33" spans="1:36" s="165" customFormat="1" ht="24" customHeight="1" x14ac:dyDescent="0.2">
      <c r="A33" s="73"/>
      <c r="B33" s="73"/>
      <c r="C33" s="324"/>
      <c r="D33" s="72"/>
      <c r="E33" s="354"/>
      <c r="F33" s="240" t="str">
        <f>Dashboard!F27</f>
        <v>&lt; Infrastructure &gt;</v>
      </c>
      <c r="G33" s="184">
        <f>Dashboard!G27</f>
        <v>1</v>
      </c>
      <c r="H33" s="183"/>
      <c r="I33" s="297"/>
      <c r="J33" s="297"/>
      <c r="K33" s="297"/>
      <c r="L33" s="298"/>
      <c r="M33" s="206">
        <f t="shared" si="0"/>
        <v>0</v>
      </c>
      <c r="N33" s="72"/>
      <c r="O33" s="297"/>
      <c r="P33" s="297"/>
      <c r="Q33" s="297"/>
      <c r="R33" s="298"/>
      <c r="S33" s="206">
        <f t="shared" si="1"/>
        <v>0</v>
      </c>
      <c r="T33" s="72"/>
      <c r="U33" s="297"/>
      <c r="V33" s="297"/>
      <c r="W33" s="297"/>
      <c r="X33" s="298"/>
      <c r="Y33" s="206">
        <f t="shared" si="2"/>
        <v>0</v>
      </c>
      <c r="Z33" s="72"/>
      <c r="AA33" s="297"/>
      <c r="AB33" s="297"/>
      <c r="AC33" s="297"/>
      <c r="AD33" s="298"/>
      <c r="AE33" s="206">
        <f t="shared" si="3"/>
        <v>0</v>
      </c>
      <c r="AF33" s="177"/>
      <c r="AG33" s="177"/>
      <c r="AH33" s="177"/>
      <c r="AI33" s="177"/>
      <c r="AJ33" s="213"/>
    </row>
    <row r="34" spans="1:36" s="165" customFormat="1" ht="24" customHeight="1" thickBot="1" x14ac:dyDescent="0.25">
      <c r="A34" s="73"/>
      <c r="B34" s="127"/>
      <c r="C34" s="325"/>
      <c r="D34" s="72"/>
      <c r="E34" s="354"/>
      <c r="F34" s="241" t="str">
        <f>Dashboard!F28</f>
        <v>Other Non-Space-Specific Items</v>
      </c>
      <c r="G34" s="216">
        <f>Dashboard!G28</f>
        <v>1</v>
      </c>
      <c r="H34" s="183"/>
      <c r="I34" s="299"/>
      <c r="J34" s="299"/>
      <c r="K34" s="299"/>
      <c r="L34" s="300"/>
      <c r="M34" s="206">
        <f t="shared" si="0"/>
        <v>0</v>
      </c>
      <c r="N34" s="72"/>
      <c r="O34" s="299"/>
      <c r="P34" s="299"/>
      <c r="Q34" s="299"/>
      <c r="R34" s="300"/>
      <c r="S34" s="206">
        <f t="shared" si="1"/>
        <v>0</v>
      </c>
      <c r="T34" s="72"/>
      <c r="U34" s="299"/>
      <c r="V34" s="299"/>
      <c r="W34" s="299"/>
      <c r="X34" s="300"/>
      <c r="Y34" s="206">
        <f t="shared" si="2"/>
        <v>0</v>
      </c>
      <c r="Z34" s="72"/>
      <c r="AA34" s="299"/>
      <c r="AB34" s="299"/>
      <c r="AC34" s="299"/>
      <c r="AD34" s="300"/>
      <c r="AE34" s="206">
        <f t="shared" si="3"/>
        <v>0</v>
      </c>
      <c r="AF34" s="177"/>
      <c r="AG34" s="177"/>
      <c r="AH34" s="177"/>
      <c r="AI34" s="177"/>
      <c r="AJ34" s="213"/>
    </row>
    <row r="35" spans="1:36" s="165" customFormat="1" ht="24" customHeight="1" thickTop="1" thickBot="1" x14ac:dyDescent="0.25">
      <c r="A35" s="73"/>
      <c r="B35" s="222"/>
      <c r="C35" s="223" t="s">
        <v>96</v>
      </c>
      <c r="D35" s="72"/>
      <c r="E35" s="217"/>
      <c r="F35" s="218"/>
      <c r="G35" s="80" t="s">
        <v>98</v>
      </c>
      <c r="H35" s="183"/>
      <c r="I35" s="204">
        <f>SUM(I20:I34)</f>
        <v>1</v>
      </c>
      <c r="J35" s="204">
        <f>SUM(J20:J34)</f>
        <v>1</v>
      </c>
      <c r="K35" s="204">
        <f>SUM(K20:K34)</f>
        <v>1</v>
      </c>
      <c r="L35" s="204">
        <f>SUM(L20:L34)</f>
        <v>1</v>
      </c>
      <c r="M35" s="204">
        <f>SUM(M20:M34)</f>
        <v>1</v>
      </c>
      <c r="N35" s="72"/>
      <c r="O35" s="204">
        <f>SUM(O20:O34)</f>
        <v>1</v>
      </c>
      <c r="P35" s="204">
        <f>SUM(P20:P34)</f>
        <v>1</v>
      </c>
      <c r="Q35" s="204">
        <f>SUM(Q20:Q34)</f>
        <v>1</v>
      </c>
      <c r="R35" s="204">
        <f>SUM(R20:R34)</f>
        <v>0</v>
      </c>
      <c r="S35" s="204">
        <f>SUM(S20:S34)</f>
        <v>1</v>
      </c>
      <c r="T35" s="72"/>
      <c r="U35" s="204">
        <f>SUM(U20:U34)</f>
        <v>1</v>
      </c>
      <c r="V35" s="204">
        <f>SUM(V20:V34)</f>
        <v>1</v>
      </c>
      <c r="W35" s="204">
        <f>SUM(W20:W34)</f>
        <v>0</v>
      </c>
      <c r="X35" s="204">
        <f>SUM(X20:X34)</f>
        <v>0</v>
      </c>
      <c r="Y35" s="204">
        <f>SUM(Y20:Y34)</f>
        <v>0.99999999999999989</v>
      </c>
      <c r="Z35" s="72"/>
      <c r="AA35" s="204">
        <f>SUM(AA20:AA34)</f>
        <v>1</v>
      </c>
      <c r="AB35" s="204">
        <f>SUM(AB20:AB34)</f>
        <v>1</v>
      </c>
      <c r="AC35" s="204">
        <f>SUM(AC20:AC34)</f>
        <v>0</v>
      </c>
      <c r="AD35" s="204">
        <f>SUM(AD20:AD34)</f>
        <v>0</v>
      </c>
      <c r="AE35" s="204">
        <f>SUM(AE20:AE34)</f>
        <v>0.99999999999999989</v>
      </c>
      <c r="AF35" s="177"/>
      <c r="AG35" s="177"/>
      <c r="AH35" s="177"/>
      <c r="AI35" s="177"/>
      <c r="AJ35" s="213"/>
    </row>
    <row r="36" spans="1:36" s="165" customFormat="1" ht="47.1" customHeight="1" thickTop="1" x14ac:dyDescent="0.2">
      <c r="A36" s="73"/>
      <c r="B36" s="72"/>
      <c r="C36" s="72"/>
      <c r="D36" s="72"/>
      <c r="E36" s="72"/>
      <c r="F36" s="72"/>
      <c r="G36" s="72"/>
      <c r="H36" s="72"/>
      <c r="I36" s="72"/>
      <c r="J36" s="72"/>
      <c r="K36" s="72"/>
      <c r="L36" s="72"/>
      <c r="M36" s="72"/>
      <c r="N36" s="72"/>
      <c r="O36" s="72"/>
      <c r="P36" s="72"/>
      <c r="Q36" s="72"/>
      <c r="R36" s="72"/>
      <c r="S36" s="72"/>
      <c r="T36" s="72"/>
      <c r="U36" s="72"/>
      <c r="V36" s="72"/>
      <c r="W36" s="177"/>
      <c r="X36" s="72"/>
      <c r="Y36" s="72"/>
      <c r="Z36" s="72"/>
      <c r="AA36" s="72"/>
      <c r="AB36" s="72"/>
      <c r="AC36" s="72"/>
      <c r="AD36" s="72"/>
      <c r="AE36" s="72"/>
      <c r="AF36" s="177"/>
      <c r="AG36" s="177"/>
      <c r="AH36" s="177"/>
      <c r="AI36" s="177"/>
      <c r="AJ36" s="213"/>
    </row>
    <row r="37" spans="1:36" s="165" customFormat="1" ht="24.95" customHeight="1" x14ac:dyDescent="0.2">
      <c r="A37" s="73"/>
      <c r="B37" s="63">
        <v>3</v>
      </c>
      <c r="C37" s="170" t="s">
        <v>72</v>
      </c>
      <c r="D37" s="167"/>
      <c r="E37" s="167"/>
      <c r="F37" s="185"/>
      <c r="G37" s="185"/>
      <c r="H37" s="185"/>
      <c r="I37" s="366" t="s">
        <v>72</v>
      </c>
      <c r="J37" s="367"/>
      <c r="K37" s="367"/>
      <c r="L37" s="367"/>
      <c r="M37" s="367"/>
      <c r="N37" s="367"/>
      <c r="O37" s="367"/>
      <c r="P37" s="367"/>
      <c r="Q37" s="367"/>
      <c r="R37" s="367"/>
      <c r="S37" s="367"/>
      <c r="T37" s="368"/>
      <c r="U37" s="72"/>
      <c r="V37" s="72"/>
      <c r="W37" s="177"/>
      <c r="X37" s="72"/>
      <c r="Y37" s="72"/>
      <c r="Z37" s="72"/>
      <c r="AA37" s="72"/>
      <c r="AB37" s="72"/>
      <c r="AC37" s="72"/>
      <c r="AD37" s="72"/>
      <c r="AE37" s="72"/>
      <c r="AF37" s="177"/>
      <c r="AG37" s="177"/>
      <c r="AH37" s="177"/>
      <c r="AI37" s="177"/>
      <c r="AJ37" s="213"/>
    </row>
    <row r="38" spans="1:36" s="165" customFormat="1" ht="23.1" customHeight="1" thickBot="1" x14ac:dyDescent="0.25">
      <c r="A38" s="73"/>
      <c r="B38" s="73"/>
      <c r="C38" s="324" t="s">
        <v>92</v>
      </c>
      <c r="D38" s="72"/>
      <c r="E38" s="72"/>
      <c r="F38" s="72"/>
      <c r="G38" s="347" t="s">
        <v>94</v>
      </c>
      <c r="H38" s="72"/>
      <c r="I38" s="375" t="s">
        <v>80</v>
      </c>
      <c r="J38" s="376"/>
      <c r="K38" s="376"/>
      <c r="L38" s="376"/>
      <c r="M38" s="377"/>
      <c r="N38" s="72"/>
      <c r="O38" s="375" t="s">
        <v>97</v>
      </c>
      <c r="P38" s="376"/>
      <c r="Q38" s="376"/>
      <c r="R38" s="376"/>
      <c r="S38" s="376"/>
      <c r="T38" s="377"/>
      <c r="U38" s="72"/>
      <c r="V38" s="72"/>
      <c r="W38" s="177"/>
      <c r="X38" s="72"/>
      <c r="Y38" s="72"/>
      <c r="Z38" s="72"/>
      <c r="AA38" s="72"/>
      <c r="AB38" s="72"/>
      <c r="AC38" s="72"/>
      <c r="AD38" s="72"/>
      <c r="AE38" s="72"/>
      <c r="AF38" s="177"/>
      <c r="AG38" s="177"/>
      <c r="AH38" s="177"/>
      <c r="AI38" s="177"/>
      <c r="AJ38" s="213"/>
    </row>
    <row r="39" spans="1:36" s="98" customFormat="1" ht="39.950000000000003" customHeight="1" x14ac:dyDescent="0.25">
      <c r="A39" s="119"/>
      <c r="B39" s="119"/>
      <c r="C39" s="324"/>
      <c r="D39" s="120"/>
      <c r="E39" s="120"/>
      <c r="F39" s="57"/>
      <c r="G39" s="348"/>
      <c r="H39" s="120"/>
      <c r="I39" s="171" t="s">
        <v>118</v>
      </c>
      <c r="J39" s="171" t="s">
        <v>121</v>
      </c>
      <c r="K39" s="171" t="s">
        <v>120</v>
      </c>
      <c r="L39" s="171" t="s">
        <v>119</v>
      </c>
      <c r="M39" s="28" t="s">
        <v>77</v>
      </c>
      <c r="N39" s="120"/>
      <c r="O39" s="171" t="s">
        <v>122</v>
      </c>
      <c r="P39" s="171" t="s">
        <v>125</v>
      </c>
      <c r="Q39" s="171" t="s">
        <v>124</v>
      </c>
      <c r="R39" s="171" t="s">
        <v>123</v>
      </c>
      <c r="S39" s="28" t="s">
        <v>12</v>
      </c>
      <c r="T39" s="29" t="s">
        <v>14</v>
      </c>
      <c r="U39" s="120"/>
      <c r="V39" s="120"/>
      <c r="W39" s="120"/>
      <c r="X39" s="120"/>
      <c r="Y39" s="120"/>
      <c r="Z39" s="120"/>
      <c r="AA39" s="120"/>
      <c r="AB39" s="120"/>
      <c r="AC39" s="120"/>
      <c r="AD39" s="120"/>
      <c r="AE39" s="120"/>
      <c r="AF39" s="120"/>
      <c r="AG39" s="120"/>
      <c r="AH39" s="120"/>
      <c r="AI39" s="120"/>
      <c r="AJ39" s="90"/>
    </row>
    <row r="40" spans="1:36" s="99" customFormat="1" ht="24" customHeight="1" x14ac:dyDescent="0.25">
      <c r="A40" s="107"/>
      <c r="B40" s="107"/>
      <c r="C40" s="324"/>
      <c r="D40" s="121"/>
      <c r="E40" s="353" t="str">
        <f>Dashboard!E14</f>
        <v>Spaces</v>
      </c>
      <c r="F40" s="231" t="str">
        <f>Dashboard!F14</f>
        <v>Media Center</v>
      </c>
      <c r="G40" s="159">
        <f>Dashboard!G14</f>
        <v>1</v>
      </c>
      <c r="H40" s="121"/>
      <c r="I40" s="172">
        <f t="shared" ref="I40:I54" si="4">($I$11*I20)+(O20*$O$11)+(U20*$U$11)+(AA20*$AA$11)</f>
        <v>3.5</v>
      </c>
      <c r="J40" s="172">
        <f t="shared" ref="J40:J54" si="5">($J$11*J20)+(P20*$P$11)+(V20*$V$11)+(AB20*$AB$11)</f>
        <v>2.375</v>
      </c>
      <c r="K40" s="172">
        <f t="shared" ref="K40:K54" si="6">($K$11*K20)+(Q20*$Q$11)+(W20*$W$11)+(AC20*$AC$11)</f>
        <v>0.4</v>
      </c>
      <c r="L40" s="172">
        <f t="shared" ref="L40:L54" si="7">($L$11*L20)+(R20*$R$11)+(X20*$X$11)+(AD20*$AD$11)</f>
        <v>0.2</v>
      </c>
      <c r="M40" s="224">
        <f>SUM(I40:L40)</f>
        <v>6.4750000000000005</v>
      </c>
      <c r="N40" s="121"/>
      <c r="O40" s="106">
        <f>(I20*$I$14)+(O20*$O$14)+(U20*$U$14)+(AA20*$AA$14)</f>
        <v>133500</v>
      </c>
      <c r="P40" s="106">
        <f>(J20*$J$14)+(P20*$P$14)+(V20*$V$14)+(AB20*$AB$14)</f>
        <v>170406.25</v>
      </c>
      <c r="Q40" s="106">
        <f>(K20*$K$14)+(Q20*$Q$14)+(W20*$W$14)+(AC20*$AC$14)</f>
        <v>38400</v>
      </c>
      <c r="R40" s="106">
        <f>(L20*$L$14)+(R20*$R$14)+(X20*$X$14)+(AD20*$AD$14)</f>
        <v>24000</v>
      </c>
      <c r="S40" s="106">
        <f t="shared" ref="S40:S54" si="8">SUM(O40:R40)</f>
        <v>366306.25</v>
      </c>
      <c r="T40" s="30">
        <f>$S40*Dashboard!$G$9</f>
        <v>1831531.25</v>
      </c>
      <c r="U40" s="121"/>
      <c r="V40" s="121"/>
      <c r="W40" s="121"/>
      <c r="X40" s="121"/>
      <c r="Y40" s="121"/>
      <c r="Z40" s="121"/>
      <c r="AA40" s="121"/>
      <c r="AB40" s="121"/>
      <c r="AC40" s="121"/>
      <c r="AD40" s="121"/>
      <c r="AE40" s="121"/>
      <c r="AF40" s="121"/>
      <c r="AG40" s="121"/>
      <c r="AH40" s="121"/>
      <c r="AI40" s="121"/>
      <c r="AJ40" s="58"/>
    </row>
    <row r="41" spans="1:36" s="99" customFormat="1" ht="24" customHeight="1" x14ac:dyDescent="0.25">
      <c r="A41" s="107"/>
      <c r="B41" s="107"/>
      <c r="C41" s="324"/>
      <c r="D41" s="121"/>
      <c r="E41" s="354"/>
      <c r="F41" s="232" t="str">
        <f>Dashboard!F15</f>
        <v>Project Lab</v>
      </c>
      <c r="G41" s="159">
        <f>Dashboard!G15</f>
        <v>1</v>
      </c>
      <c r="H41" s="121"/>
      <c r="I41" s="172">
        <f t="shared" si="4"/>
        <v>3.5</v>
      </c>
      <c r="J41" s="172">
        <f t="shared" si="5"/>
        <v>2.375</v>
      </c>
      <c r="K41" s="172">
        <f t="shared" si="6"/>
        <v>0.57499999999999996</v>
      </c>
      <c r="L41" s="172">
        <f t="shared" si="7"/>
        <v>0.4</v>
      </c>
      <c r="M41" s="224">
        <f t="shared" ref="M41:M54" si="9">SUM(I41:L41)</f>
        <v>6.8500000000000005</v>
      </c>
      <c r="N41" s="121"/>
      <c r="O41" s="106">
        <f t="shared" ref="O41:O54" si="10">(I21*$I$14)+(O21*$O$14)+(U21*$U$14)+(AA21*$AA$14)</f>
        <v>133500</v>
      </c>
      <c r="P41" s="106">
        <f t="shared" ref="P41:P54" si="11">(J21*$J$14)+(P21*$P$14)+(V21*$V$14)+(AB21*$AB$14)</f>
        <v>170406.25</v>
      </c>
      <c r="Q41" s="106">
        <f t="shared" ref="Q41:Q54" si="12">(K21*$K$14)+(Q21*$Q$14)+(W21*$W$14)+(AC21*$AC$14)</f>
        <v>75450</v>
      </c>
      <c r="R41" s="106">
        <f t="shared" ref="R41:R54" si="13">(L21*$L$14)+(R21*$R$14)+(X21*$X$14)+(AD21*$AD$14)</f>
        <v>48000</v>
      </c>
      <c r="S41" s="106">
        <f t="shared" si="8"/>
        <v>427356.25</v>
      </c>
      <c r="T41" s="30">
        <f>$S41*Dashboard!$G$9</f>
        <v>2136781.25</v>
      </c>
      <c r="U41" s="121"/>
      <c r="V41" s="121"/>
      <c r="W41" s="121"/>
      <c r="X41" s="121"/>
      <c r="Y41" s="121"/>
      <c r="Z41" s="121"/>
      <c r="AA41" s="121"/>
      <c r="AB41" s="121"/>
      <c r="AC41" s="121"/>
      <c r="AD41" s="121"/>
      <c r="AE41" s="121"/>
      <c r="AF41" s="121"/>
      <c r="AG41" s="121"/>
      <c r="AH41" s="121"/>
      <c r="AI41" s="121"/>
      <c r="AJ41" s="58"/>
    </row>
    <row r="42" spans="1:36" s="99" customFormat="1" ht="24" customHeight="1" x14ac:dyDescent="0.25">
      <c r="A42" s="107"/>
      <c r="B42" s="107"/>
      <c r="C42" s="324"/>
      <c r="D42" s="121"/>
      <c r="E42" s="354"/>
      <c r="F42" s="232" t="str">
        <f>Dashboard!F16</f>
        <v>Visualization Theater</v>
      </c>
      <c r="G42" s="159">
        <f>Dashboard!G16</f>
        <v>1</v>
      </c>
      <c r="H42" s="121"/>
      <c r="I42" s="172">
        <f t="shared" si="4"/>
        <v>1.4000000000000001</v>
      </c>
      <c r="J42" s="172">
        <f t="shared" si="5"/>
        <v>2.375</v>
      </c>
      <c r="K42" s="172">
        <f t="shared" si="6"/>
        <v>0.77500000000000002</v>
      </c>
      <c r="L42" s="172">
        <f t="shared" si="7"/>
        <v>0.4</v>
      </c>
      <c r="M42" s="224">
        <f t="shared" si="9"/>
        <v>4.9500000000000011</v>
      </c>
      <c r="N42" s="121"/>
      <c r="O42" s="106">
        <f t="shared" si="10"/>
        <v>53400</v>
      </c>
      <c r="P42" s="106">
        <f t="shared" si="11"/>
        <v>170406.25</v>
      </c>
      <c r="Q42" s="106">
        <f t="shared" si="12"/>
        <v>94650</v>
      </c>
      <c r="R42" s="106">
        <f t="shared" si="13"/>
        <v>48000</v>
      </c>
      <c r="S42" s="106">
        <f t="shared" si="8"/>
        <v>366456.25</v>
      </c>
      <c r="T42" s="30">
        <f>$S42*Dashboard!$G$9</f>
        <v>1832281.25</v>
      </c>
      <c r="U42" s="121"/>
      <c r="V42" s="121"/>
      <c r="W42" s="121"/>
      <c r="X42" s="121"/>
      <c r="Y42" s="121"/>
      <c r="Z42" s="121"/>
      <c r="AA42" s="121"/>
      <c r="AB42" s="121"/>
      <c r="AC42" s="121"/>
      <c r="AD42" s="121"/>
      <c r="AE42" s="121"/>
      <c r="AF42" s="121"/>
      <c r="AG42" s="121"/>
      <c r="AH42" s="121"/>
      <c r="AI42" s="121"/>
      <c r="AJ42" s="58"/>
    </row>
    <row r="43" spans="1:36" s="99" customFormat="1" ht="24" customHeight="1" x14ac:dyDescent="0.25">
      <c r="A43" s="107"/>
      <c r="B43" s="107"/>
      <c r="C43" s="324"/>
      <c r="D43" s="121"/>
      <c r="E43" s="354"/>
      <c r="F43" s="232" t="str">
        <f>Dashboard!F17</f>
        <v>Gaming Zone</v>
      </c>
      <c r="G43" s="159">
        <f>Dashboard!G17</f>
        <v>1</v>
      </c>
      <c r="H43" s="121"/>
      <c r="I43" s="172">
        <f t="shared" si="4"/>
        <v>1.4000000000000001</v>
      </c>
      <c r="J43" s="172">
        <f t="shared" si="5"/>
        <v>2.375</v>
      </c>
      <c r="K43" s="172">
        <f t="shared" si="6"/>
        <v>0.77500000000000002</v>
      </c>
      <c r="L43" s="172">
        <f t="shared" si="7"/>
        <v>0</v>
      </c>
      <c r="M43" s="224">
        <f t="shared" si="9"/>
        <v>4.5500000000000007</v>
      </c>
      <c r="N43" s="121"/>
      <c r="O43" s="106">
        <f t="shared" si="10"/>
        <v>53400</v>
      </c>
      <c r="P43" s="106">
        <f t="shared" si="11"/>
        <v>170406.25</v>
      </c>
      <c r="Q43" s="106">
        <f t="shared" si="12"/>
        <v>94650</v>
      </c>
      <c r="R43" s="106">
        <f t="shared" si="13"/>
        <v>0</v>
      </c>
      <c r="S43" s="106">
        <f t="shared" si="8"/>
        <v>318456.25</v>
      </c>
      <c r="T43" s="30">
        <f>$S43*Dashboard!$G$9</f>
        <v>1592281.25</v>
      </c>
      <c r="U43" s="121"/>
      <c r="V43" s="121"/>
      <c r="W43" s="121"/>
      <c r="X43" s="121"/>
      <c r="Y43" s="121"/>
      <c r="Z43" s="121"/>
      <c r="AA43" s="121"/>
      <c r="AB43" s="121"/>
      <c r="AC43" s="121"/>
      <c r="AD43" s="121"/>
      <c r="AE43" s="121"/>
      <c r="AF43" s="121"/>
      <c r="AG43" s="121"/>
      <c r="AH43" s="121"/>
      <c r="AI43" s="121"/>
      <c r="AJ43" s="58"/>
    </row>
    <row r="44" spans="1:36" s="99" customFormat="1" ht="24" customHeight="1" x14ac:dyDescent="0.25">
      <c r="A44" s="107"/>
      <c r="B44" s="107"/>
      <c r="C44" s="324"/>
      <c r="D44" s="121"/>
      <c r="E44" s="354"/>
      <c r="F44" s="232" t="str">
        <f>Dashboard!F18</f>
        <v>Group Study Space</v>
      </c>
      <c r="G44" s="159">
        <f>Dashboard!G18</f>
        <v>10</v>
      </c>
      <c r="H44" s="121"/>
      <c r="I44" s="172">
        <f t="shared" si="4"/>
        <v>4.2</v>
      </c>
      <c r="J44" s="172">
        <f t="shared" si="5"/>
        <v>0</v>
      </c>
      <c r="K44" s="172">
        <f t="shared" si="6"/>
        <v>0.6</v>
      </c>
      <c r="L44" s="172">
        <f t="shared" si="7"/>
        <v>0</v>
      </c>
      <c r="M44" s="224">
        <f t="shared" si="9"/>
        <v>4.8</v>
      </c>
      <c r="N44" s="121"/>
      <c r="O44" s="106">
        <f t="shared" si="10"/>
        <v>160200</v>
      </c>
      <c r="P44" s="106">
        <f t="shared" si="11"/>
        <v>0</v>
      </c>
      <c r="Q44" s="106">
        <f t="shared" si="12"/>
        <v>57600</v>
      </c>
      <c r="R44" s="106">
        <f t="shared" si="13"/>
        <v>0</v>
      </c>
      <c r="S44" s="106">
        <f t="shared" si="8"/>
        <v>217800</v>
      </c>
      <c r="T44" s="30">
        <f>$S44*Dashboard!$G$9</f>
        <v>1089000</v>
      </c>
      <c r="U44" s="121"/>
      <c r="V44" s="121"/>
      <c r="W44" s="202"/>
      <c r="X44" s="202"/>
      <c r="Y44" s="121"/>
      <c r="Z44" s="121"/>
      <c r="AA44" s="121"/>
      <c r="AB44" s="121"/>
      <c r="AC44" s="121"/>
      <c r="AD44" s="121"/>
      <c r="AE44" s="121"/>
      <c r="AF44" s="121"/>
      <c r="AG44" s="121"/>
      <c r="AH44" s="121"/>
      <c r="AI44" s="121"/>
      <c r="AJ44" s="58"/>
    </row>
    <row r="45" spans="1:36" s="99" customFormat="1" ht="24" customHeight="1" x14ac:dyDescent="0.25">
      <c r="A45" s="107"/>
      <c r="B45" s="107"/>
      <c r="C45" s="324"/>
      <c r="D45" s="121"/>
      <c r="E45" s="354"/>
      <c r="F45" s="232" t="str">
        <f>Dashboard!F19</f>
        <v>&lt; Insert Space &gt;</v>
      </c>
      <c r="G45" s="159">
        <f>Dashboard!G19</f>
        <v>0</v>
      </c>
      <c r="H45" s="121"/>
      <c r="I45" s="172">
        <f t="shared" si="4"/>
        <v>0</v>
      </c>
      <c r="J45" s="172">
        <f t="shared" si="5"/>
        <v>0</v>
      </c>
      <c r="K45" s="172">
        <f t="shared" si="6"/>
        <v>0</v>
      </c>
      <c r="L45" s="172">
        <f t="shared" si="7"/>
        <v>0</v>
      </c>
      <c r="M45" s="224">
        <f t="shared" si="9"/>
        <v>0</v>
      </c>
      <c r="N45" s="121"/>
      <c r="O45" s="106">
        <f t="shared" si="10"/>
        <v>0</v>
      </c>
      <c r="P45" s="106">
        <f t="shared" si="11"/>
        <v>0</v>
      </c>
      <c r="Q45" s="106">
        <f t="shared" si="12"/>
        <v>0</v>
      </c>
      <c r="R45" s="106">
        <f t="shared" si="13"/>
        <v>0</v>
      </c>
      <c r="S45" s="106">
        <f t="shared" si="8"/>
        <v>0</v>
      </c>
      <c r="T45" s="30">
        <f>$S45*Dashboard!$G$9</f>
        <v>0</v>
      </c>
      <c r="U45" s="121"/>
      <c r="V45" s="121"/>
      <c r="W45" s="202"/>
      <c r="X45" s="202"/>
      <c r="Y45" s="121"/>
      <c r="Z45" s="121"/>
      <c r="AA45" s="121"/>
      <c r="AB45" s="121"/>
      <c r="AC45" s="121"/>
      <c r="AD45" s="121"/>
      <c r="AE45" s="121"/>
      <c r="AF45" s="121"/>
      <c r="AG45" s="121"/>
      <c r="AH45" s="121"/>
      <c r="AI45" s="121"/>
      <c r="AJ45" s="58"/>
    </row>
    <row r="46" spans="1:36" s="99" customFormat="1" ht="24" customHeight="1" x14ac:dyDescent="0.25">
      <c r="A46" s="107"/>
      <c r="B46" s="107"/>
      <c r="C46" s="324"/>
      <c r="D46" s="121"/>
      <c r="E46" s="354"/>
      <c r="F46" s="232" t="str">
        <f>Dashboard!F20</f>
        <v>&lt; Insert Space &gt;</v>
      </c>
      <c r="G46" s="159">
        <f>Dashboard!G20</f>
        <v>0</v>
      </c>
      <c r="H46" s="121"/>
      <c r="I46" s="172">
        <f t="shared" si="4"/>
        <v>0</v>
      </c>
      <c r="J46" s="172">
        <f t="shared" si="5"/>
        <v>0</v>
      </c>
      <c r="K46" s="172">
        <f t="shared" si="6"/>
        <v>0</v>
      </c>
      <c r="L46" s="172">
        <f t="shared" si="7"/>
        <v>0</v>
      </c>
      <c r="M46" s="224">
        <f t="shared" si="9"/>
        <v>0</v>
      </c>
      <c r="N46" s="121"/>
      <c r="O46" s="106">
        <f t="shared" si="10"/>
        <v>0</v>
      </c>
      <c r="P46" s="106">
        <f t="shared" si="11"/>
        <v>0</v>
      </c>
      <c r="Q46" s="106">
        <f t="shared" si="12"/>
        <v>0</v>
      </c>
      <c r="R46" s="106">
        <f t="shared" si="13"/>
        <v>0</v>
      </c>
      <c r="S46" s="106">
        <f t="shared" si="8"/>
        <v>0</v>
      </c>
      <c r="T46" s="30">
        <f>$S46*Dashboard!$G$9</f>
        <v>0</v>
      </c>
      <c r="U46" s="121"/>
      <c r="V46" s="121"/>
      <c r="W46" s="202"/>
      <c r="X46" s="202"/>
      <c r="Y46" s="121"/>
      <c r="Z46" s="121"/>
      <c r="AA46" s="121"/>
      <c r="AB46" s="121"/>
      <c r="AC46" s="121"/>
      <c r="AD46" s="121"/>
      <c r="AE46" s="121"/>
      <c r="AF46" s="121"/>
      <c r="AG46" s="121"/>
      <c r="AH46" s="121"/>
      <c r="AI46" s="121"/>
      <c r="AJ46" s="58"/>
    </row>
    <row r="47" spans="1:36" s="99" customFormat="1" ht="24" customHeight="1" x14ac:dyDescent="0.25">
      <c r="A47" s="107"/>
      <c r="B47" s="107"/>
      <c r="C47" s="324"/>
      <c r="D47" s="121"/>
      <c r="E47" s="354"/>
      <c r="F47" s="232" t="str">
        <f>Dashboard!F21</f>
        <v>&lt; Insert Space &gt;</v>
      </c>
      <c r="G47" s="159">
        <f>Dashboard!G21</f>
        <v>0</v>
      </c>
      <c r="H47" s="121"/>
      <c r="I47" s="172">
        <f t="shared" si="4"/>
        <v>0</v>
      </c>
      <c r="J47" s="172">
        <f t="shared" si="5"/>
        <v>0</v>
      </c>
      <c r="K47" s="172">
        <f t="shared" si="6"/>
        <v>0</v>
      </c>
      <c r="L47" s="172">
        <f t="shared" si="7"/>
        <v>0</v>
      </c>
      <c r="M47" s="224">
        <f t="shared" si="9"/>
        <v>0</v>
      </c>
      <c r="N47" s="121"/>
      <c r="O47" s="106">
        <f t="shared" si="10"/>
        <v>0</v>
      </c>
      <c r="P47" s="106">
        <f t="shared" si="11"/>
        <v>0</v>
      </c>
      <c r="Q47" s="106">
        <f t="shared" si="12"/>
        <v>0</v>
      </c>
      <c r="R47" s="106">
        <f t="shared" si="13"/>
        <v>0</v>
      </c>
      <c r="S47" s="106">
        <f t="shared" si="8"/>
        <v>0</v>
      </c>
      <c r="T47" s="30">
        <f>$S47*Dashboard!$G$9</f>
        <v>0</v>
      </c>
      <c r="U47" s="121"/>
      <c r="V47" s="121"/>
      <c r="W47" s="202"/>
      <c r="X47" s="202"/>
      <c r="Y47" s="121"/>
      <c r="Z47" s="121"/>
      <c r="AA47" s="121"/>
      <c r="AB47" s="121"/>
      <c r="AC47" s="121"/>
      <c r="AD47" s="121"/>
      <c r="AE47" s="121"/>
      <c r="AF47" s="121"/>
      <c r="AG47" s="121"/>
      <c r="AH47" s="121"/>
      <c r="AI47" s="121"/>
      <c r="AJ47" s="58"/>
    </row>
    <row r="48" spans="1:36" s="99" customFormat="1" ht="24" customHeight="1" x14ac:dyDescent="0.25">
      <c r="A48" s="107"/>
      <c r="B48" s="107"/>
      <c r="C48" s="324"/>
      <c r="D48" s="121"/>
      <c r="E48" s="354"/>
      <c r="F48" s="232" t="str">
        <f>Dashboard!F22</f>
        <v>&lt; Insert Space &gt;</v>
      </c>
      <c r="G48" s="159">
        <f>Dashboard!G22</f>
        <v>0</v>
      </c>
      <c r="H48" s="121"/>
      <c r="I48" s="172">
        <f t="shared" si="4"/>
        <v>0</v>
      </c>
      <c r="J48" s="172">
        <f t="shared" si="5"/>
        <v>0</v>
      </c>
      <c r="K48" s="172">
        <f t="shared" si="6"/>
        <v>0</v>
      </c>
      <c r="L48" s="172">
        <f t="shared" si="7"/>
        <v>0</v>
      </c>
      <c r="M48" s="224">
        <f t="shared" si="9"/>
        <v>0</v>
      </c>
      <c r="N48" s="121"/>
      <c r="O48" s="106">
        <f t="shared" si="10"/>
        <v>0</v>
      </c>
      <c r="P48" s="106">
        <f t="shared" si="11"/>
        <v>0</v>
      </c>
      <c r="Q48" s="106">
        <f t="shared" si="12"/>
        <v>0</v>
      </c>
      <c r="R48" s="106">
        <f t="shared" si="13"/>
        <v>0</v>
      </c>
      <c r="S48" s="106">
        <f t="shared" si="8"/>
        <v>0</v>
      </c>
      <c r="T48" s="30">
        <f>$S48*Dashboard!$G$9</f>
        <v>0</v>
      </c>
      <c r="U48" s="121"/>
      <c r="V48" s="121"/>
      <c r="W48" s="202"/>
      <c r="X48" s="202"/>
      <c r="Y48" s="121"/>
      <c r="Z48" s="121"/>
      <c r="AA48" s="121"/>
      <c r="AB48" s="121"/>
      <c r="AC48" s="121"/>
      <c r="AD48" s="121"/>
      <c r="AE48" s="121"/>
      <c r="AF48" s="121"/>
      <c r="AG48" s="121"/>
      <c r="AH48" s="121"/>
      <c r="AI48" s="121"/>
      <c r="AJ48" s="58"/>
    </row>
    <row r="49" spans="1:36" s="99" customFormat="1" ht="24" customHeight="1" thickBot="1" x14ac:dyDescent="0.3">
      <c r="A49" s="107"/>
      <c r="B49" s="107"/>
      <c r="C49" s="324"/>
      <c r="D49" s="121"/>
      <c r="E49" s="355"/>
      <c r="F49" s="233" t="str">
        <f>Dashboard!F23</f>
        <v>&lt; Insert Space &gt;</v>
      </c>
      <c r="G49" s="160">
        <f>Dashboard!G23</f>
        <v>0</v>
      </c>
      <c r="H49" s="121"/>
      <c r="I49" s="173">
        <f t="shared" si="4"/>
        <v>0</v>
      </c>
      <c r="J49" s="173">
        <f t="shared" si="5"/>
        <v>0</v>
      </c>
      <c r="K49" s="173">
        <f t="shared" si="6"/>
        <v>0</v>
      </c>
      <c r="L49" s="173">
        <f t="shared" si="7"/>
        <v>0</v>
      </c>
      <c r="M49" s="226">
        <f t="shared" si="9"/>
        <v>0</v>
      </c>
      <c r="N49" s="121"/>
      <c r="O49" s="109">
        <f t="shared" si="10"/>
        <v>0</v>
      </c>
      <c r="P49" s="109">
        <f t="shared" si="11"/>
        <v>0</v>
      </c>
      <c r="Q49" s="109">
        <f t="shared" si="12"/>
        <v>0</v>
      </c>
      <c r="R49" s="109">
        <f t="shared" si="13"/>
        <v>0</v>
      </c>
      <c r="S49" s="109">
        <f t="shared" si="8"/>
        <v>0</v>
      </c>
      <c r="T49" s="31">
        <f>$S49*Dashboard!$G$9</f>
        <v>0</v>
      </c>
      <c r="U49" s="121"/>
      <c r="V49" s="121"/>
      <c r="W49" s="202"/>
      <c r="X49" s="202"/>
      <c r="Y49" s="121"/>
      <c r="Z49" s="121"/>
      <c r="AA49" s="121"/>
      <c r="AB49" s="121"/>
      <c r="AC49" s="121"/>
      <c r="AD49" s="121"/>
      <c r="AE49" s="121"/>
      <c r="AF49" s="121"/>
      <c r="AG49" s="121"/>
      <c r="AH49" s="121"/>
      <c r="AI49" s="121"/>
      <c r="AJ49" s="58"/>
    </row>
    <row r="50" spans="1:36" s="99" customFormat="1" ht="24" customHeight="1" thickTop="1" x14ac:dyDescent="0.25">
      <c r="A50" s="107"/>
      <c r="B50" s="107"/>
      <c r="C50" s="324"/>
      <c r="D50" s="121"/>
      <c r="E50" s="356" t="str">
        <f>Dashboard!E24</f>
        <v>Infrastructure</v>
      </c>
      <c r="F50" s="231" t="str">
        <f>Dashboard!F24</f>
        <v>Network Infrastructure</v>
      </c>
      <c r="G50" s="159">
        <f>Dashboard!G24</f>
        <v>1</v>
      </c>
      <c r="H50" s="121"/>
      <c r="I50" s="174">
        <f t="shared" si="4"/>
        <v>0</v>
      </c>
      <c r="J50" s="174">
        <f t="shared" si="5"/>
        <v>0</v>
      </c>
      <c r="K50" s="174">
        <f t="shared" si="6"/>
        <v>0.15000000000000002</v>
      </c>
      <c r="L50" s="174">
        <f t="shared" si="7"/>
        <v>0</v>
      </c>
      <c r="M50" s="225">
        <f t="shared" si="9"/>
        <v>0.15000000000000002</v>
      </c>
      <c r="N50" s="121"/>
      <c r="O50" s="106">
        <f t="shared" si="10"/>
        <v>0</v>
      </c>
      <c r="P50" s="106">
        <f t="shared" si="11"/>
        <v>0</v>
      </c>
      <c r="Q50" s="106">
        <f t="shared" si="12"/>
        <v>22500</v>
      </c>
      <c r="R50" s="106">
        <f t="shared" si="13"/>
        <v>0</v>
      </c>
      <c r="S50" s="106">
        <f t="shared" si="8"/>
        <v>22500</v>
      </c>
      <c r="T50" s="32">
        <f>$S50*Dashboard!$G$9</f>
        <v>112500</v>
      </c>
      <c r="U50" s="121"/>
      <c r="V50" s="121"/>
      <c r="W50" s="202"/>
      <c r="X50" s="202"/>
      <c r="Y50" s="121"/>
      <c r="Z50" s="121"/>
      <c r="AA50" s="121"/>
      <c r="AB50" s="121"/>
      <c r="AC50" s="121"/>
      <c r="AD50" s="121"/>
      <c r="AE50" s="121"/>
      <c r="AF50" s="121"/>
      <c r="AG50" s="121"/>
      <c r="AH50" s="121"/>
      <c r="AI50" s="121"/>
      <c r="AJ50" s="58"/>
    </row>
    <row r="51" spans="1:36" s="99" customFormat="1" ht="24" customHeight="1" x14ac:dyDescent="0.25">
      <c r="A51" s="107"/>
      <c r="B51" s="107"/>
      <c r="C51" s="324"/>
      <c r="D51" s="121"/>
      <c r="E51" s="354"/>
      <c r="F51" s="232" t="str">
        <f>Dashboard!F25</f>
        <v>IT Infrastructure</v>
      </c>
      <c r="G51" s="159">
        <f>Dashboard!G25</f>
        <v>1</v>
      </c>
      <c r="H51" s="121"/>
      <c r="I51" s="172">
        <f t="shared" si="4"/>
        <v>0</v>
      </c>
      <c r="J51" s="172">
        <f t="shared" si="5"/>
        <v>0</v>
      </c>
      <c r="K51" s="172">
        <f t="shared" si="6"/>
        <v>0.15000000000000002</v>
      </c>
      <c r="L51" s="172">
        <f t="shared" si="7"/>
        <v>0</v>
      </c>
      <c r="M51" s="224">
        <f t="shared" si="9"/>
        <v>0.15000000000000002</v>
      </c>
      <c r="N51" s="121"/>
      <c r="O51" s="106">
        <f t="shared" si="10"/>
        <v>0</v>
      </c>
      <c r="P51" s="106">
        <f t="shared" si="11"/>
        <v>0</v>
      </c>
      <c r="Q51" s="106">
        <f t="shared" si="12"/>
        <v>22500</v>
      </c>
      <c r="R51" s="106">
        <f t="shared" si="13"/>
        <v>0</v>
      </c>
      <c r="S51" s="106">
        <f t="shared" si="8"/>
        <v>22500</v>
      </c>
      <c r="T51" s="30">
        <f>$S51*Dashboard!$G$9</f>
        <v>112500</v>
      </c>
      <c r="U51" s="121"/>
      <c r="V51" s="121"/>
      <c r="W51" s="202"/>
      <c r="X51" s="121"/>
      <c r="Y51" s="121"/>
      <c r="Z51" s="121"/>
      <c r="AA51" s="121"/>
      <c r="AB51" s="121"/>
      <c r="AC51" s="121"/>
      <c r="AD51" s="121"/>
      <c r="AE51" s="121"/>
      <c r="AF51" s="121"/>
      <c r="AG51" s="121"/>
      <c r="AH51" s="121"/>
      <c r="AI51" s="121"/>
      <c r="AJ51" s="58"/>
    </row>
    <row r="52" spans="1:36" s="99" customFormat="1" ht="24" customHeight="1" x14ac:dyDescent="0.25">
      <c r="A52" s="107"/>
      <c r="B52" s="107"/>
      <c r="C52" s="324"/>
      <c r="D52" s="121"/>
      <c r="E52" s="354"/>
      <c r="F52" s="232" t="str">
        <f>Dashboard!F26</f>
        <v>AV Infrastructure</v>
      </c>
      <c r="G52" s="159">
        <f>Dashboard!G26</f>
        <v>1</v>
      </c>
      <c r="H52" s="121"/>
      <c r="I52" s="172">
        <f t="shared" si="4"/>
        <v>0</v>
      </c>
      <c r="J52" s="172">
        <f t="shared" si="5"/>
        <v>0</v>
      </c>
      <c r="K52" s="172">
        <f t="shared" si="6"/>
        <v>7.5000000000000011E-2</v>
      </c>
      <c r="L52" s="172">
        <f t="shared" si="7"/>
        <v>0</v>
      </c>
      <c r="M52" s="224">
        <f t="shared" si="9"/>
        <v>7.5000000000000011E-2</v>
      </c>
      <c r="N52" s="121"/>
      <c r="O52" s="106">
        <f t="shared" si="10"/>
        <v>0</v>
      </c>
      <c r="P52" s="106">
        <f t="shared" si="11"/>
        <v>0</v>
      </c>
      <c r="Q52" s="106">
        <f t="shared" si="12"/>
        <v>11250</v>
      </c>
      <c r="R52" s="106">
        <f t="shared" si="13"/>
        <v>0</v>
      </c>
      <c r="S52" s="106">
        <f t="shared" si="8"/>
        <v>11250</v>
      </c>
      <c r="T52" s="30">
        <f>$S52*Dashboard!$G$9</f>
        <v>56250</v>
      </c>
      <c r="U52" s="121"/>
      <c r="V52" s="121"/>
      <c r="W52" s="202"/>
      <c r="X52" s="121"/>
      <c r="Y52" s="121"/>
      <c r="Z52" s="121"/>
      <c r="AA52" s="121"/>
      <c r="AB52" s="121"/>
      <c r="AC52" s="121"/>
      <c r="AD52" s="121"/>
      <c r="AE52" s="121"/>
      <c r="AF52" s="121"/>
      <c r="AG52" s="121"/>
      <c r="AH52" s="121"/>
      <c r="AI52" s="121"/>
      <c r="AJ52" s="58"/>
    </row>
    <row r="53" spans="1:36" s="99" customFormat="1" ht="24" customHeight="1" x14ac:dyDescent="0.25">
      <c r="A53" s="107"/>
      <c r="B53" s="107"/>
      <c r="C53" s="324"/>
      <c r="D53" s="121"/>
      <c r="E53" s="354"/>
      <c r="F53" s="232" t="str">
        <f>Dashboard!F27</f>
        <v>&lt; Infrastructure &gt;</v>
      </c>
      <c r="G53" s="159">
        <f>Dashboard!G27</f>
        <v>1</v>
      </c>
      <c r="H53" s="121"/>
      <c r="I53" s="172">
        <f t="shared" si="4"/>
        <v>0</v>
      </c>
      <c r="J53" s="172">
        <f t="shared" si="5"/>
        <v>0</v>
      </c>
      <c r="K53" s="172">
        <f t="shared" si="6"/>
        <v>0</v>
      </c>
      <c r="L53" s="172">
        <f t="shared" si="7"/>
        <v>0</v>
      </c>
      <c r="M53" s="224">
        <f t="shared" si="9"/>
        <v>0</v>
      </c>
      <c r="N53" s="121"/>
      <c r="O53" s="106">
        <f t="shared" si="10"/>
        <v>0</v>
      </c>
      <c r="P53" s="106">
        <f t="shared" si="11"/>
        <v>0</v>
      </c>
      <c r="Q53" s="106">
        <f t="shared" si="12"/>
        <v>0</v>
      </c>
      <c r="R53" s="106">
        <f t="shared" si="13"/>
        <v>0</v>
      </c>
      <c r="S53" s="106">
        <f t="shared" si="8"/>
        <v>0</v>
      </c>
      <c r="T53" s="30">
        <f>$S53*Dashboard!$G$9</f>
        <v>0</v>
      </c>
      <c r="U53" s="121"/>
      <c r="V53" s="121"/>
      <c r="W53" s="202"/>
      <c r="X53" s="121"/>
      <c r="Y53" s="121"/>
      <c r="Z53" s="121"/>
      <c r="AA53" s="121"/>
      <c r="AB53" s="121"/>
      <c r="AC53" s="121"/>
      <c r="AD53" s="121"/>
      <c r="AE53" s="121"/>
      <c r="AF53" s="121"/>
      <c r="AG53" s="121"/>
      <c r="AH53" s="121"/>
      <c r="AI53" s="121"/>
      <c r="AJ53" s="58"/>
    </row>
    <row r="54" spans="1:36" s="99" customFormat="1" ht="24" customHeight="1" x14ac:dyDescent="0.25">
      <c r="A54" s="107"/>
      <c r="B54" s="108"/>
      <c r="C54" s="325"/>
      <c r="D54" s="121"/>
      <c r="E54" s="357"/>
      <c r="F54" s="232" t="str">
        <f>Dashboard!F28</f>
        <v>Other Non-Space-Specific Items</v>
      </c>
      <c r="G54" s="159">
        <f>Dashboard!G28</f>
        <v>1</v>
      </c>
      <c r="H54" s="121"/>
      <c r="I54" s="172">
        <f t="shared" si="4"/>
        <v>0</v>
      </c>
      <c r="J54" s="172">
        <f t="shared" si="5"/>
        <v>0</v>
      </c>
      <c r="K54" s="172">
        <f t="shared" si="6"/>
        <v>0</v>
      </c>
      <c r="L54" s="172">
        <f t="shared" si="7"/>
        <v>0</v>
      </c>
      <c r="M54" s="224">
        <f t="shared" si="9"/>
        <v>0</v>
      </c>
      <c r="N54" s="121"/>
      <c r="O54" s="106">
        <f t="shared" si="10"/>
        <v>0</v>
      </c>
      <c r="P54" s="106">
        <f t="shared" si="11"/>
        <v>0</v>
      </c>
      <c r="Q54" s="106">
        <f t="shared" si="12"/>
        <v>0</v>
      </c>
      <c r="R54" s="106">
        <f t="shared" si="13"/>
        <v>0</v>
      </c>
      <c r="S54" s="106">
        <f t="shared" si="8"/>
        <v>0</v>
      </c>
      <c r="T54" s="30">
        <f>$S54*Dashboard!$G$9</f>
        <v>0</v>
      </c>
      <c r="U54" s="121"/>
      <c r="V54" s="121"/>
      <c r="W54" s="202"/>
      <c r="X54" s="121"/>
      <c r="Y54" s="121"/>
      <c r="Z54" s="121"/>
      <c r="AA54" s="121"/>
      <c r="AB54" s="121"/>
      <c r="AC54" s="121"/>
      <c r="AD54" s="121"/>
      <c r="AE54" s="121"/>
      <c r="AF54" s="121"/>
      <c r="AG54" s="121"/>
      <c r="AH54" s="121"/>
      <c r="AI54" s="121"/>
      <c r="AJ54" s="58"/>
    </row>
    <row r="55" spans="1:36" ht="15.75" thickBot="1" x14ac:dyDescent="0.25">
      <c r="A55" s="73"/>
      <c r="B55" s="72"/>
      <c r="C55" s="72"/>
      <c r="D55" s="72"/>
      <c r="E55" s="72"/>
      <c r="F55" s="72"/>
      <c r="G55" s="72"/>
      <c r="H55" s="72"/>
      <c r="I55" s="123"/>
      <c r="J55" s="123"/>
      <c r="K55" s="123"/>
      <c r="L55" s="123"/>
      <c r="M55" s="123"/>
      <c r="N55" s="72"/>
      <c r="O55" s="179"/>
      <c r="P55" s="179"/>
      <c r="Q55" s="179"/>
      <c r="R55" s="179"/>
      <c r="S55" s="179"/>
      <c r="T55" s="179"/>
      <c r="U55" s="72"/>
      <c r="V55" s="72"/>
      <c r="W55" s="177"/>
      <c r="X55" s="72"/>
      <c r="Y55" s="72"/>
      <c r="Z55" s="72"/>
      <c r="AA55" s="72"/>
      <c r="AB55" s="72"/>
      <c r="AC55" s="72"/>
      <c r="AD55" s="72"/>
      <c r="AE55" s="72"/>
      <c r="AF55" s="72"/>
      <c r="AG55" s="72"/>
      <c r="AH55" s="72"/>
      <c r="AI55" s="72"/>
      <c r="AJ55" s="88"/>
    </row>
    <row r="56" spans="1:36" s="260" customFormat="1" ht="29.1" customHeight="1" thickBot="1" x14ac:dyDescent="0.3">
      <c r="A56" s="250"/>
      <c r="B56" s="251"/>
      <c r="C56" s="251"/>
      <c r="D56" s="251"/>
      <c r="E56" s="251"/>
      <c r="F56" s="252"/>
      <c r="G56" s="178" t="s">
        <v>99</v>
      </c>
      <c r="H56" s="167"/>
      <c r="I56" s="253">
        <f>SUM(I40:I54)</f>
        <v>14</v>
      </c>
      <c r="J56" s="253">
        <f>SUM(J40:J54)</f>
        <v>9.5</v>
      </c>
      <c r="K56" s="253">
        <f>SUM(K40:K54)</f>
        <v>3.5</v>
      </c>
      <c r="L56" s="253">
        <f>SUM(L40:L54)</f>
        <v>1</v>
      </c>
      <c r="M56" s="254">
        <f>SUM(M40:M54)</f>
        <v>28</v>
      </c>
      <c r="N56" s="255" t="s">
        <v>97</v>
      </c>
      <c r="O56" s="256">
        <f t="shared" ref="O56:R56" si="14">SUM(O40:O54)</f>
        <v>534000</v>
      </c>
      <c r="P56" s="256">
        <f t="shared" si="14"/>
        <v>681625</v>
      </c>
      <c r="Q56" s="256">
        <f t="shared" si="14"/>
        <v>417000</v>
      </c>
      <c r="R56" s="256">
        <f t="shared" si="14"/>
        <v>120000</v>
      </c>
      <c r="S56" s="257">
        <f>SUM(S40:S54)</f>
        <v>1752625</v>
      </c>
      <c r="T56" s="258">
        <f>SUM(T40:T54)</f>
        <v>8763125</v>
      </c>
      <c r="U56" s="251"/>
      <c r="V56" s="251"/>
      <c r="W56" s="149"/>
      <c r="X56" s="251"/>
      <c r="Y56" s="251"/>
      <c r="Z56" s="251"/>
      <c r="AA56" s="251"/>
      <c r="AB56" s="251"/>
      <c r="AC56" s="251"/>
      <c r="AD56" s="251"/>
      <c r="AE56" s="251"/>
      <c r="AF56" s="251"/>
      <c r="AG56" s="251"/>
      <c r="AH56" s="251"/>
      <c r="AI56" s="251"/>
      <c r="AJ56" s="259"/>
    </row>
    <row r="57" spans="1:36" x14ac:dyDescent="0.2">
      <c r="A57" s="73"/>
      <c r="B57" s="72"/>
      <c r="C57" s="72"/>
      <c r="D57" s="72"/>
      <c r="E57" s="72"/>
      <c r="F57" s="72"/>
      <c r="G57" s="72"/>
      <c r="H57" s="72"/>
      <c r="I57" s="72"/>
      <c r="J57" s="72"/>
      <c r="K57" s="175"/>
      <c r="L57" s="123"/>
      <c r="M57" s="123"/>
      <c r="N57" s="72"/>
      <c r="O57" s="72"/>
      <c r="P57" s="72"/>
      <c r="Q57" s="72"/>
      <c r="R57" s="72"/>
      <c r="S57" s="72"/>
      <c r="T57" s="72"/>
      <c r="U57" s="72"/>
      <c r="V57" s="72"/>
      <c r="W57" s="177"/>
      <c r="X57" s="72"/>
      <c r="Y57" s="72"/>
      <c r="Z57" s="72"/>
      <c r="AA57" s="72"/>
      <c r="AB57" s="72"/>
      <c r="AC57" s="72"/>
      <c r="AD57" s="72"/>
      <c r="AE57" s="72"/>
      <c r="AF57" s="72"/>
      <c r="AG57" s="72"/>
      <c r="AH57" s="72"/>
      <c r="AI57" s="72"/>
      <c r="AJ57" s="88"/>
    </row>
    <row r="58" spans="1:36" ht="21.95" customHeight="1" x14ac:dyDescent="0.2">
      <c r="A58" s="73"/>
      <c r="B58" s="72"/>
      <c r="C58" s="72"/>
      <c r="D58" s="72"/>
      <c r="E58" s="72"/>
      <c r="F58" s="72"/>
      <c r="G58" s="72"/>
      <c r="H58" s="72"/>
      <c r="I58" s="72"/>
      <c r="J58" s="72"/>
      <c r="K58" s="72"/>
      <c r="L58" s="72"/>
      <c r="M58" s="72"/>
      <c r="N58" s="72"/>
      <c r="O58" s="72"/>
      <c r="P58" s="72"/>
      <c r="Q58" s="72"/>
      <c r="R58" s="72"/>
      <c r="S58" s="124"/>
      <c r="T58" s="72"/>
      <c r="U58" s="72"/>
      <c r="V58" s="72"/>
      <c r="W58" s="177"/>
      <c r="X58" s="72"/>
      <c r="Y58" s="72"/>
      <c r="Z58" s="72"/>
      <c r="AA58" s="72"/>
      <c r="AB58" s="72"/>
      <c r="AC58" s="72"/>
      <c r="AD58" s="72"/>
      <c r="AE58" s="72"/>
      <c r="AF58" s="72"/>
      <c r="AG58" s="72"/>
      <c r="AH58" s="72"/>
      <c r="AI58" s="72"/>
      <c r="AJ58" s="88"/>
    </row>
    <row r="59" spans="1:36" ht="24" customHeight="1" x14ac:dyDescent="0.2">
      <c r="A59" s="127"/>
      <c r="B59" s="69"/>
      <c r="C59" s="69"/>
      <c r="D59" s="69"/>
      <c r="E59" s="69"/>
      <c r="F59" s="180"/>
      <c r="G59" s="180"/>
      <c r="H59" s="69"/>
      <c r="I59" s="69"/>
      <c r="J59" s="181"/>
      <c r="K59" s="69"/>
      <c r="L59" s="69"/>
      <c r="M59" s="69"/>
      <c r="N59" s="69"/>
      <c r="O59" s="69"/>
      <c r="P59" s="69"/>
      <c r="Q59" s="69"/>
      <c r="R59" s="69"/>
      <c r="S59" s="220"/>
      <c r="T59" s="69"/>
      <c r="U59" s="69"/>
      <c r="V59" s="214"/>
      <c r="W59" s="215"/>
      <c r="X59" s="69"/>
      <c r="Y59" s="69"/>
      <c r="Z59" s="69"/>
      <c r="AA59" s="69"/>
      <c r="AB59" s="69"/>
      <c r="AC59" s="69"/>
      <c r="AD59" s="69"/>
      <c r="AE59" s="69"/>
      <c r="AF59" s="69"/>
      <c r="AG59" s="69"/>
      <c r="AH59" s="69"/>
      <c r="AI59" s="69"/>
      <c r="AJ59" s="70"/>
    </row>
  </sheetData>
  <sheetProtection sheet="1" objects="1" scenarios="1" formatCells="0" formatColumns="0" formatRows="0" selectLockedCells="1"/>
  <mergeCells count="27">
    <mergeCell ref="G38:G39"/>
    <mergeCell ref="I38:M38"/>
    <mergeCell ref="O38:T38"/>
    <mergeCell ref="E40:E49"/>
    <mergeCell ref="C38:C54"/>
    <mergeCell ref="E50:E54"/>
    <mergeCell ref="B2:F2"/>
    <mergeCell ref="B6:C6"/>
    <mergeCell ref="C9:C15"/>
    <mergeCell ref="F9:G10"/>
    <mergeCell ref="AA8:AE8"/>
    <mergeCell ref="I8:M8"/>
    <mergeCell ref="O8:S8"/>
    <mergeCell ref="U8:Y8"/>
    <mergeCell ref="AA17:AE17"/>
    <mergeCell ref="C18:C34"/>
    <mergeCell ref="I37:T37"/>
    <mergeCell ref="AA18:AE18"/>
    <mergeCell ref="B4:G4"/>
    <mergeCell ref="I18:M18"/>
    <mergeCell ref="O18:S18"/>
    <mergeCell ref="U18:Y18"/>
    <mergeCell ref="I17:M17"/>
    <mergeCell ref="E20:E29"/>
    <mergeCell ref="E30:E34"/>
    <mergeCell ref="O17:S17"/>
    <mergeCell ref="U17:Y17"/>
  </mergeCells>
  <conditionalFormatting sqref="I20:L34 O20:R34 U20:X34 AA20:AD34">
    <cfRule type="cellIs" dxfId="11" priority="8" operator="equal">
      <formula>0</formula>
    </cfRule>
  </conditionalFormatting>
  <conditionalFormatting sqref="M20:M34 S20:S34 Y20:Y34 AE20:AE34">
    <cfRule type="cellIs" dxfId="10" priority="7" operator="equal">
      <formula>0</formula>
    </cfRule>
  </conditionalFormatting>
  <conditionalFormatting sqref="I35:AE35">
    <cfRule type="cellIs" dxfId="9" priority="6" operator="equal">
      <formula>0</formula>
    </cfRule>
  </conditionalFormatting>
  <conditionalFormatting sqref="G40:G54 G20:G34">
    <cfRule type="cellIs" dxfId="8" priority="5" operator="equal">
      <formula>0</formula>
    </cfRule>
  </conditionalFormatting>
  <conditionalFormatting sqref="I40:S54">
    <cfRule type="cellIs" dxfId="7" priority="4" operator="equal">
      <formula>0</formula>
    </cfRule>
  </conditionalFormatting>
  <conditionalFormatting sqref="I14:X14">
    <cfRule type="cellIs" dxfId="6" priority="3" operator="equal">
      <formula>0</formula>
    </cfRule>
  </conditionalFormatting>
  <conditionalFormatting sqref="I35:M35 O35:S35 U35:Y35 AA35:AE35">
    <cfRule type="cellIs" dxfId="5" priority="2" operator="between">
      <formula>0.1</formula>
      <formula>0.99</formula>
    </cfRule>
  </conditionalFormatting>
  <conditionalFormatting sqref="T40:T54">
    <cfRule type="cellIs" dxfId="4" priority="1" operator="equal">
      <formula>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Y37"/>
  <sheetViews>
    <sheetView topLeftCell="A7" zoomScale="75" zoomScaleNormal="75" zoomScalePageLayoutView="75" workbookViewId="0">
      <selection activeCell="J26" sqref="J26"/>
    </sheetView>
  </sheetViews>
  <sheetFormatPr defaultColWidth="10.875" defaultRowHeight="15" x14ac:dyDescent="0.2"/>
  <cols>
    <col min="1" max="1" width="3" style="94" customWidth="1"/>
    <col min="2" max="2" width="4.375" style="93" customWidth="1"/>
    <col min="3" max="3" width="49.625" style="94" customWidth="1"/>
    <col min="4" max="4" width="1.875" style="94" customWidth="1"/>
    <col min="5" max="5" width="4.125" style="94" customWidth="1"/>
    <col min="6" max="6" width="30.875" style="94" customWidth="1"/>
    <col min="7" max="7" width="10.375" style="94" customWidth="1"/>
    <col min="8" max="8" width="1.125" style="94" customWidth="1"/>
    <col min="9" max="12" width="14.375" style="94" customWidth="1"/>
    <col min="13" max="13" width="2.375" style="94" customWidth="1"/>
    <col min="14" max="16384" width="10.875" style="94"/>
  </cols>
  <sheetData>
    <row r="1" spans="1:25" x14ac:dyDescent="0.2">
      <c r="A1" s="45"/>
      <c r="B1" s="48"/>
      <c r="C1" s="45"/>
      <c r="D1" s="45"/>
      <c r="E1" s="45"/>
      <c r="F1" s="45"/>
      <c r="G1" s="45"/>
      <c r="H1" s="45"/>
      <c r="I1" s="45"/>
      <c r="J1" s="45"/>
      <c r="K1" s="45"/>
      <c r="L1" s="45"/>
      <c r="M1" s="45"/>
      <c r="N1" s="45"/>
      <c r="O1" s="45"/>
      <c r="P1" s="45"/>
      <c r="Q1" s="45"/>
      <c r="R1" s="45"/>
      <c r="S1" s="45"/>
      <c r="T1" s="45"/>
      <c r="U1" s="45"/>
      <c r="V1" s="45"/>
      <c r="W1" s="45"/>
      <c r="X1" s="45"/>
      <c r="Y1" s="88"/>
    </row>
    <row r="2" spans="1:25" ht="27" customHeight="1" x14ac:dyDescent="0.35">
      <c r="A2" s="45"/>
      <c r="B2" s="318" t="s">
        <v>129</v>
      </c>
      <c r="C2" s="318"/>
      <c r="D2" s="318"/>
      <c r="E2" s="318"/>
      <c r="F2" s="318"/>
      <c r="G2" s="318"/>
      <c r="H2" s="318"/>
      <c r="I2" s="318"/>
      <c r="J2" s="45"/>
      <c r="K2" s="45"/>
      <c r="L2" s="45"/>
      <c r="M2" s="45"/>
      <c r="N2" s="45"/>
      <c r="O2" s="45"/>
      <c r="P2" s="45"/>
      <c r="Q2" s="45"/>
      <c r="R2" s="45"/>
      <c r="S2" s="45"/>
      <c r="T2" s="45"/>
      <c r="U2" s="45"/>
      <c r="V2" s="45"/>
      <c r="W2" s="45"/>
      <c r="X2" s="45"/>
      <c r="Y2" s="88"/>
    </row>
    <row r="3" spans="1:25" ht="8.1" customHeight="1" x14ac:dyDescent="0.35">
      <c r="A3" s="45"/>
      <c r="B3" s="243"/>
      <c r="C3" s="243"/>
      <c r="D3" s="243"/>
      <c r="E3" s="243"/>
      <c r="F3" s="243"/>
      <c r="G3" s="243"/>
      <c r="H3" s="243"/>
      <c r="I3" s="243"/>
      <c r="J3" s="45"/>
      <c r="K3" s="45"/>
      <c r="L3" s="45"/>
      <c r="M3" s="45"/>
      <c r="N3" s="45"/>
      <c r="O3" s="45"/>
      <c r="P3" s="45"/>
      <c r="Q3" s="45"/>
      <c r="R3" s="45"/>
      <c r="S3" s="45"/>
      <c r="T3" s="45"/>
      <c r="U3" s="45"/>
      <c r="V3" s="45"/>
      <c r="W3" s="45"/>
      <c r="X3" s="45"/>
      <c r="Y3" s="88"/>
    </row>
    <row r="4" spans="1:25" s="95" customFormat="1" ht="42" customHeight="1" x14ac:dyDescent="0.2">
      <c r="A4" s="46"/>
      <c r="B4" s="319" t="s">
        <v>53</v>
      </c>
      <c r="C4" s="319"/>
      <c r="D4" s="319"/>
      <c r="E4" s="319"/>
      <c r="F4" s="319"/>
      <c r="G4" s="244"/>
      <c r="H4" s="92"/>
      <c r="I4" s="92"/>
      <c r="J4" s="92"/>
      <c r="K4" s="92"/>
      <c r="L4" s="46"/>
      <c r="M4" s="46"/>
      <c r="N4" s="319"/>
      <c r="O4" s="319"/>
      <c r="P4" s="319"/>
      <c r="Q4" s="319"/>
      <c r="R4" s="319"/>
      <c r="S4" s="319"/>
      <c r="T4" s="319"/>
      <c r="U4" s="319"/>
      <c r="V4" s="46"/>
      <c r="W4" s="46"/>
      <c r="X4" s="46"/>
      <c r="Y4" s="89"/>
    </row>
    <row r="5" spans="1:25" s="95" customFormat="1" ht="62.1" customHeight="1" x14ac:dyDescent="0.2">
      <c r="A5" s="46"/>
      <c r="B5" s="319" t="s">
        <v>54</v>
      </c>
      <c r="C5" s="319"/>
      <c r="D5" s="319"/>
      <c r="E5" s="319"/>
      <c r="F5" s="319"/>
      <c r="G5" s="244"/>
      <c r="H5" s="92"/>
      <c r="I5" s="92"/>
      <c r="J5" s="92"/>
      <c r="K5" s="92"/>
      <c r="L5" s="46"/>
      <c r="M5" s="46"/>
      <c r="N5" s="244"/>
      <c r="O5" s="244"/>
      <c r="P5" s="244"/>
      <c r="Q5" s="244"/>
      <c r="R5" s="244"/>
      <c r="S5" s="244"/>
      <c r="T5" s="244"/>
      <c r="U5" s="244"/>
      <c r="V5" s="46"/>
      <c r="W5" s="46"/>
      <c r="X5" s="46"/>
      <c r="Y5" s="89"/>
    </row>
    <row r="6" spans="1:25" ht="15" customHeight="1" x14ac:dyDescent="0.25">
      <c r="A6" s="45"/>
      <c r="B6" s="48"/>
      <c r="C6" s="45"/>
      <c r="D6" s="49"/>
      <c r="E6" s="49"/>
      <c r="F6" s="45"/>
      <c r="G6" s="45"/>
      <c r="H6" s="45"/>
      <c r="I6" s="45"/>
      <c r="J6" s="45"/>
      <c r="K6" s="45"/>
      <c r="L6" s="45"/>
      <c r="M6" s="45"/>
      <c r="N6" s="45"/>
      <c r="O6" s="45"/>
      <c r="P6" s="45"/>
      <c r="Q6" s="45"/>
      <c r="R6" s="45"/>
      <c r="S6" s="45"/>
      <c r="T6" s="45"/>
      <c r="U6" s="45"/>
      <c r="V6" s="45"/>
      <c r="W6" s="45"/>
      <c r="X6" s="45"/>
      <c r="Y6" s="88"/>
    </row>
    <row r="7" spans="1:25" ht="27" customHeight="1" x14ac:dyDescent="0.2">
      <c r="A7" s="45"/>
      <c r="B7" s="320" t="s">
        <v>25</v>
      </c>
      <c r="C7" s="321"/>
      <c r="D7" s="45"/>
      <c r="E7" s="45"/>
      <c r="F7" s="45"/>
      <c r="G7" s="45"/>
      <c r="H7" s="45"/>
      <c r="I7" s="45"/>
      <c r="J7" s="45"/>
      <c r="K7" s="45"/>
      <c r="L7" s="45"/>
      <c r="M7" s="45"/>
      <c r="N7" s="45"/>
      <c r="O7" s="45"/>
      <c r="P7" s="45"/>
      <c r="Q7" s="45"/>
      <c r="R7" s="45"/>
      <c r="S7" s="45"/>
      <c r="T7" s="45"/>
      <c r="U7" s="45"/>
      <c r="V7" s="45"/>
      <c r="W7" s="45"/>
      <c r="X7" s="45"/>
      <c r="Y7" s="88"/>
    </row>
    <row r="8" spans="1:25" ht="9.9499999999999993" customHeight="1" x14ac:dyDescent="0.2">
      <c r="A8" s="45"/>
      <c r="B8" s="80"/>
      <c r="C8" s="80"/>
      <c r="D8" s="45"/>
      <c r="E8" s="45"/>
      <c r="F8" s="45"/>
      <c r="G8" s="45"/>
      <c r="H8" s="45"/>
      <c r="I8" s="72"/>
      <c r="J8" s="45"/>
      <c r="K8" s="45"/>
      <c r="L8" s="45"/>
      <c r="M8" s="45"/>
      <c r="N8" s="45"/>
      <c r="O8" s="45"/>
      <c r="P8" s="45"/>
      <c r="Q8" s="45"/>
      <c r="R8" s="45"/>
      <c r="S8" s="45"/>
      <c r="T8" s="45"/>
      <c r="U8" s="45"/>
      <c r="V8" s="45"/>
      <c r="W8" s="45"/>
      <c r="X8" s="45"/>
      <c r="Y8" s="88"/>
    </row>
    <row r="9" spans="1:25" ht="24" customHeight="1" x14ac:dyDescent="0.2">
      <c r="A9" s="45"/>
      <c r="B9" s="63">
        <v>1</v>
      </c>
      <c r="C9" s="82" t="s">
        <v>128</v>
      </c>
      <c r="D9" s="72"/>
      <c r="E9" s="45"/>
      <c r="F9" s="334" t="s">
        <v>23</v>
      </c>
      <c r="G9" s="336">
        <v>5</v>
      </c>
      <c r="H9" s="73"/>
      <c r="I9" s="72"/>
      <c r="J9" s="72"/>
      <c r="K9" s="45"/>
      <c r="L9" s="45"/>
      <c r="M9" s="45"/>
      <c r="N9" s="45"/>
      <c r="O9" s="45"/>
      <c r="P9" s="45"/>
      <c r="Q9" s="45"/>
      <c r="R9" s="45"/>
      <c r="S9" s="45"/>
      <c r="T9" s="45"/>
      <c r="U9" s="45"/>
      <c r="V9" s="45"/>
      <c r="W9" s="45"/>
      <c r="X9" s="45"/>
      <c r="Y9" s="88"/>
    </row>
    <row r="10" spans="1:25" ht="35.1" customHeight="1" x14ac:dyDescent="0.2">
      <c r="A10" s="45"/>
      <c r="B10" s="312"/>
      <c r="C10" s="324" t="s">
        <v>127</v>
      </c>
      <c r="D10" s="72"/>
      <c r="E10" s="74"/>
      <c r="F10" s="335"/>
      <c r="G10" s="337"/>
      <c r="H10" s="73"/>
      <c r="I10" s="154"/>
      <c r="J10" s="72"/>
      <c r="K10" s="45"/>
      <c r="L10" s="45"/>
      <c r="M10" s="45"/>
      <c r="N10" s="45"/>
      <c r="O10" s="45"/>
      <c r="P10" s="45"/>
      <c r="Q10" s="45"/>
      <c r="R10" s="45"/>
      <c r="S10" s="45"/>
      <c r="T10" s="45"/>
      <c r="U10" s="45"/>
      <c r="V10" s="45"/>
      <c r="W10" s="45"/>
      <c r="X10" s="45"/>
      <c r="Y10" s="88"/>
    </row>
    <row r="11" spans="1:25" ht="15.95" customHeight="1" x14ac:dyDescent="0.2">
      <c r="A11" s="45"/>
      <c r="B11" s="312"/>
      <c r="C11" s="324"/>
      <c r="D11" s="45"/>
      <c r="E11" s="45"/>
      <c r="F11" s="45"/>
      <c r="G11" s="45"/>
      <c r="H11" s="45"/>
      <c r="I11" s="45"/>
      <c r="J11" s="45"/>
      <c r="K11" s="45"/>
      <c r="L11" s="45"/>
      <c r="M11" s="45"/>
      <c r="N11" s="45"/>
      <c r="O11" s="45"/>
      <c r="P11" s="45"/>
      <c r="Q11" s="45"/>
      <c r="R11" s="45"/>
      <c r="S11" s="45"/>
      <c r="T11" s="45"/>
      <c r="U11" s="45"/>
      <c r="V11" s="45"/>
      <c r="W11" s="45"/>
      <c r="X11" s="45"/>
      <c r="Y11" s="88"/>
    </row>
    <row r="12" spans="1:25" s="98" customFormat="1" ht="32.1" customHeight="1" x14ac:dyDescent="0.2">
      <c r="A12" s="53"/>
      <c r="B12" s="307"/>
      <c r="C12" s="325"/>
      <c r="D12" s="53"/>
      <c r="E12" s="45"/>
      <c r="F12" s="45"/>
      <c r="G12" s="53"/>
      <c r="H12" s="163"/>
      <c r="I12" s="338" t="s">
        <v>32</v>
      </c>
      <c r="J12" s="339"/>
      <c r="K12" s="339"/>
      <c r="L12" s="340"/>
      <c r="M12" s="53"/>
      <c r="N12" s="378" t="s">
        <v>38</v>
      </c>
      <c r="O12" s="379"/>
      <c r="P12" s="379"/>
      <c r="Q12" s="379"/>
      <c r="R12" s="379"/>
      <c r="S12" s="379"/>
      <c r="T12" s="379"/>
      <c r="U12" s="379"/>
      <c r="V12" s="379"/>
      <c r="W12" s="379"/>
      <c r="X12" s="379"/>
      <c r="Y12" s="90"/>
    </row>
    <row r="13" spans="1:25" s="99" customFormat="1" ht="78" customHeight="1" x14ac:dyDescent="0.2">
      <c r="A13" s="56"/>
      <c r="B13" s="308"/>
      <c r="C13" s="309"/>
      <c r="D13" s="56"/>
      <c r="E13" s="45"/>
      <c r="F13" s="57"/>
      <c r="G13" s="221" t="s">
        <v>94</v>
      </c>
      <c r="H13" s="53"/>
      <c r="I13" s="1" t="s">
        <v>2</v>
      </c>
      <c r="J13" s="2" t="s">
        <v>3</v>
      </c>
      <c r="K13" s="33" t="s">
        <v>26</v>
      </c>
      <c r="L13" s="128" t="s">
        <v>5</v>
      </c>
      <c r="M13" s="56"/>
      <c r="N13" s="56"/>
      <c r="O13" s="56"/>
      <c r="P13" s="56"/>
      <c r="Q13" s="56"/>
      <c r="R13" s="56"/>
      <c r="S13" s="56"/>
      <c r="T13" s="56"/>
      <c r="U13" s="56"/>
      <c r="V13" s="56"/>
      <c r="W13" s="56"/>
      <c r="X13" s="56"/>
      <c r="Y13" s="58"/>
    </row>
    <row r="14" spans="1:25" s="99" customFormat="1" ht="24" customHeight="1" x14ac:dyDescent="0.25">
      <c r="A14" s="56"/>
      <c r="B14" s="310"/>
      <c r="C14" s="380"/>
      <c r="D14" s="56"/>
      <c r="E14" s="326" t="s">
        <v>103</v>
      </c>
      <c r="F14" s="227" t="str">
        <f>Dashboard!F14</f>
        <v>Media Center</v>
      </c>
      <c r="G14" s="156">
        <v>1</v>
      </c>
      <c r="H14" s="56"/>
      <c r="I14" s="264">
        <v>700000</v>
      </c>
      <c r="J14" s="265">
        <v>1200000</v>
      </c>
      <c r="K14" s="266">
        <v>1800000</v>
      </c>
      <c r="L14" s="5">
        <f t="shared" ref="L14:L28" si="0">SUM(I14:K14)</f>
        <v>3700000</v>
      </c>
      <c r="M14" s="56"/>
      <c r="N14" s="56"/>
      <c r="O14" s="56"/>
      <c r="P14" s="56"/>
      <c r="Q14" s="56"/>
      <c r="R14" s="56"/>
      <c r="S14" s="56"/>
      <c r="T14" s="56"/>
      <c r="U14" s="56"/>
      <c r="V14" s="56"/>
      <c r="W14" s="56"/>
      <c r="X14" s="56"/>
      <c r="Y14" s="58"/>
    </row>
    <row r="15" spans="1:25" s="99" customFormat="1" ht="24" customHeight="1" x14ac:dyDescent="0.25">
      <c r="A15" s="56"/>
      <c r="B15" s="310"/>
      <c r="C15" s="380"/>
      <c r="D15" s="56"/>
      <c r="E15" s="327"/>
      <c r="F15" s="227" t="str">
        <f>Dashboard!F15</f>
        <v>Project Lab</v>
      </c>
      <c r="G15" s="156">
        <v>1</v>
      </c>
      <c r="H15" s="56"/>
      <c r="I15" s="264">
        <v>600000</v>
      </c>
      <c r="J15" s="265">
        <v>1500000</v>
      </c>
      <c r="K15" s="266">
        <v>2000000</v>
      </c>
      <c r="L15" s="5">
        <f t="shared" si="0"/>
        <v>4100000</v>
      </c>
      <c r="M15" s="56"/>
      <c r="N15" s="56"/>
      <c r="O15" s="56"/>
      <c r="P15" s="56"/>
      <c r="Q15" s="56"/>
      <c r="R15" s="56"/>
      <c r="S15" s="56"/>
      <c r="T15" s="56"/>
      <c r="U15" s="56"/>
      <c r="V15" s="56"/>
      <c r="W15" s="56"/>
      <c r="X15" s="56"/>
      <c r="Y15" s="58"/>
    </row>
    <row r="16" spans="1:25" s="99" customFormat="1" ht="24" customHeight="1" x14ac:dyDescent="0.25">
      <c r="A16" s="56"/>
      <c r="B16" s="310"/>
      <c r="C16" s="380"/>
      <c r="D16" s="56"/>
      <c r="E16" s="327"/>
      <c r="F16" s="227" t="str">
        <f>Dashboard!F16</f>
        <v>Visualization Theater</v>
      </c>
      <c r="G16" s="156">
        <v>1</v>
      </c>
      <c r="H16" s="56"/>
      <c r="I16" s="264">
        <v>135000</v>
      </c>
      <c r="J16" s="265">
        <v>1000000</v>
      </c>
      <c r="K16" s="266">
        <v>1800000</v>
      </c>
      <c r="L16" s="5">
        <f t="shared" si="0"/>
        <v>2935000</v>
      </c>
      <c r="M16" s="56"/>
      <c r="N16" s="56"/>
      <c r="O16" s="56"/>
      <c r="P16" s="56"/>
      <c r="Q16" s="56"/>
      <c r="R16" s="56"/>
      <c r="S16" s="56"/>
      <c r="T16" s="56"/>
      <c r="U16" s="56"/>
      <c r="V16" s="56"/>
      <c r="W16" s="56"/>
      <c r="X16" s="56"/>
      <c r="Y16" s="58"/>
    </row>
    <row r="17" spans="1:25" s="99" customFormat="1" ht="24" customHeight="1" x14ac:dyDescent="0.25">
      <c r="A17" s="56"/>
      <c r="B17" s="310"/>
      <c r="C17" s="380"/>
      <c r="D17" s="56"/>
      <c r="E17" s="327"/>
      <c r="F17" s="227" t="str">
        <f>Dashboard!F17</f>
        <v>Gaming Zone</v>
      </c>
      <c r="G17" s="156">
        <v>1</v>
      </c>
      <c r="H17" s="56"/>
      <c r="I17" s="264">
        <v>260000</v>
      </c>
      <c r="J17" s="265">
        <v>1000000</v>
      </c>
      <c r="K17" s="266">
        <v>1600000</v>
      </c>
      <c r="L17" s="5">
        <f t="shared" si="0"/>
        <v>2860000</v>
      </c>
      <c r="M17" s="56"/>
      <c r="N17" s="56"/>
      <c r="O17" s="56"/>
      <c r="P17" s="56"/>
      <c r="Q17" s="56"/>
      <c r="R17" s="56"/>
      <c r="S17" s="56"/>
      <c r="T17" s="56"/>
      <c r="U17" s="56"/>
      <c r="V17" s="56"/>
      <c r="W17" s="56"/>
      <c r="X17" s="56"/>
      <c r="Y17" s="58"/>
    </row>
    <row r="18" spans="1:25" s="99" customFormat="1" ht="24" customHeight="1" x14ac:dyDescent="0.25">
      <c r="A18" s="56"/>
      <c r="B18" s="310"/>
      <c r="C18" s="380"/>
      <c r="D18" s="56"/>
      <c r="E18" s="327"/>
      <c r="F18" s="227" t="str">
        <f>Dashboard!F18</f>
        <v>Group Study Space</v>
      </c>
      <c r="G18" s="156">
        <v>10</v>
      </c>
      <c r="H18" s="56"/>
      <c r="I18" s="264">
        <v>700000</v>
      </c>
      <c r="J18" s="265">
        <v>225000</v>
      </c>
      <c r="K18" s="266">
        <v>1100000</v>
      </c>
      <c r="L18" s="5">
        <f t="shared" si="0"/>
        <v>2025000</v>
      </c>
      <c r="M18" s="56"/>
      <c r="N18" s="56"/>
      <c r="O18" s="56"/>
      <c r="P18" s="56"/>
      <c r="Q18" s="56"/>
      <c r="R18" s="56"/>
      <c r="S18" s="56"/>
      <c r="T18" s="56"/>
      <c r="U18" s="56"/>
      <c r="V18" s="56"/>
      <c r="W18" s="56"/>
      <c r="X18" s="56"/>
      <c r="Y18" s="58"/>
    </row>
    <row r="19" spans="1:25" s="99" customFormat="1" ht="24" customHeight="1" x14ac:dyDescent="0.25">
      <c r="A19" s="56"/>
      <c r="B19" s="310"/>
      <c r="C19" s="380"/>
      <c r="D19" s="56"/>
      <c r="E19" s="327"/>
      <c r="F19" s="227" t="str">
        <f>Dashboard!F19</f>
        <v>&lt; Insert Space &gt;</v>
      </c>
      <c r="G19" s="156"/>
      <c r="H19" s="56"/>
      <c r="I19" s="264">
        <f>Space!M13</f>
        <v>0</v>
      </c>
      <c r="J19" s="265"/>
      <c r="K19" s="266">
        <f>Staffing!$T45</f>
        <v>0</v>
      </c>
      <c r="L19" s="5"/>
      <c r="M19" s="56"/>
      <c r="N19" s="56"/>
      <c r="O19" s="56"/>
      <c r="P19" s="56"/>
      <c r="Q19" s="56"/>
      <c r="R19" s="56"/>
      <c r="S19" s="56"/>
      <c r="T19" s="56"/>
      <c r="U19" s="56"/>
      <c r="V19" s="56"/>
      <c r="W19" s="56"/>
      <c r="X19" s="56"/>
      <c r="Y19" s="58"/>
    </row>
    <row r="20" spans="1:25" s="99" customFormat="1" ht="24" customHeight="1" x14ac:dyDescent="0.25">
      <c r="A20" s="56"/>
      <c r="B20" s="310"/>
      <c r="C20" s="380"/>
      <c r="D20" s="56"/>
      <c r="E20" s="327"/>
      <c r="F20" s="227" t="str">
        <f>Dashboard!F20</f>
        <v>&lt; Insert Space &gt;</v>
      </c>
      <c r="G20" s="156"/>
      <c r="H20" s="56"/>
      <c r="I20" s="264">
        <f>Space!M14</f>
        <v>0</v>
      </c>
      <c r="J20" s="265"/>
      <c r="K20" s="266">
        <f>Staffing!$T46</f>
        <v>0</v>
      </c>
      <c r="L20" s="5"/>
      <c r="M20" s="56"/>
      <c r="N20" s="56"/>
      <c r="O20" s="56"/>
      <c r="P20" s="56"/>
      <c r="Q20" s="56"/>
      <c r="R20" s="56"/>
      <c r="S20" s="56"/>
      <c r="T20" s="56"/>
      <c r="U20" s="56"/>
      <c r="V20" s="56"/>
      <c r="W20" s="56"/>
      <c r="X20" s="56"/>
      <c r="Y20" s="58"/>
    </row>
    <row r="21" spans="1:25" s="99" customFormat="1" ht="24" customHeight="1" x14ac:dyDescent="0.25">
      <c r="A21" s="56"/>
      <c r="B21" s="310"/>
      <c r="C21" s="380"/>
      <c r="D21" s="56"/>
      <c r="E21" s="327"/>
      <c r="F21" s="227" t="str">
        <f>Dashboard!F21</f>
        <v>&lt; Insert Space &gt;</v>
      </c>
      <c r="G21" s="156"/>
      <c r="H21" s="56"/>
      <c r="I21" s="264">
        <f>Space!M15</f>
        <v>0</v>
      </c>
      <c r="J21" s="265"/>
      <c r="K21" s="266">
        <f>Staffing!$T47</f>
        <v>0</v>
      </c>
      <c r="L21" s="5"/>
      <c r="M21" s="56"/>
      <c r="N21" s="56"/>
      <c r="O21" s="56"/>
      <c r="P21" s="56"/>
      <c r="Q21" s="56"/>
      <c r="R21" s="56"/>
      <c r="S21" s="56"/>
      <c r="T21" s="56"/>
      <c r="U21" s="56"/>
      <c r="V21" s="56"/>
      <c r="W21" s="56"/>
      <c r="X21" s="56"/>
      <c r="Y21" s="58"/>
    </row>
    <row r="22" spans="1:25" s="99" customFormat="1" ht="24" customHeight="1" x14ac:dyDescent="0.25">
      <c r="A22" s="56"/>
      <c r="B22" s="310"/>
      <c r="C22" s="380"/>
      <c r="D22" s="56"/>
      <c r="E22" s="327"/>
      <c r="F22" s="227" t="str">
        <f>Dashboard!F22</f>
        <v>&lt; Insert Space &gt;</v>
      </c>
      <c r="G22" s="156"/>
      <c r="H22" s="56"/>
      <c r="I22" s="264">
        <f>Space!M16</f>
        <v>0</v>
      </c>
      <c r="J22" s="265"/>
      <c r="K22" s="266">
        <f>Staffing!$T48</f>
        <v>0</v>
      </c>
      <c r="L22" s="5"/>
      <c r="M22" s="56"/>
      <c r="N22" s="56"/>
      <c r="O22" s="56"/>
      <c r="P22" s="56"/>
      <c r="Q22" s="56"/>
      <c r="R22" s="56"/>
      <c r="S22" s="56"/>
      <c r="T22" s="56"/>
      <c r="U22" s="56"/>
      <c r="V22" s="56"/>
      <c r="W22" s="56"/>
      <c r="X22" s="56"/>
      <c r="Y22" s="58"/>
    </row>
    <row r="23" spans="1:25" s="99" customFormat="1" ht="24" customHeight="1" thickBot="1" x14ac:dyDescent="0.3">
      <c r="A23" s="56"/>
      <c r="B23" s="121"/>
      <c r="C23" s="121"/>
      <c r="D23" s="56"/>
      <c r="E23" s="328"/>
      <c r="F23" s="229" t="str">
        <f>Dashboard!F23</f>
        <v>&lt; Insert Space &gt;</v>
      </c>
      <c r="G23" s="157"/>
      <c r="H23" s="56"/>
      <c r="I23" s="267">
        <f>Space!M17</f>
        <v>0</v>
      </c>
      <c r="J23" s="268"/>
      <c r="K23" s="269">
        <f>Staffing!$T49</f>
        <v>0</v>
      </c>
      <c r="L23" s="8"/>
      <c r="M23" s="56"/>
      <c r="N23" s="56"/>
      <c r="O23" s="56"/>
      <c r="P23" s="56"/>
      <c r="Q23" s="56"/>
      <c r="R23" s="56"/>
      <c r="S23" s="56"/>
      <c r="T23" s="56"/>
      <c r="U23" s="56"/>
      <c r="V23" s="56"/>
      <c r="W23" s="56"/>
      <c r="X23" s="56"/>
      <c r="Y23" s="58"/>
    </row>
    <row r="24" spans="1:25" s="99" customFormat="1" ht="24.95" customHeight="1" thickTop="1" x14ac:dyDescent="0.25">
      <c r="A24" s="56"/>
      <c r="B24" s="308"/>
      <c r="C24" s="311"/>
      <c r="D24" s="56"/>
      <c r="E24" s="329" t="s">
        <v>31</v>
      </c>
      <c r="F24" s="227" t="str">
        <f>Dashboard!F24</f>
        <v>Network Infrastructure</v>
      </c>
      <c r="G24" s="245">
        <v>1</v>
      </c>
      <c r="H24" s="56"/>
      <c r="I24" s="270">
        <f>Space!M18</f>
        <v>0</v>
      </c>
      <c r="J24" s="271"/>
      <c r="K24" s="272">
        <v>125000</v>
      </c>
      <c r="L24" s="11"/>
      <c r="M24" s="56"/>
      <c r="N24" s="56"/>
      <c r="O24" s="56"/>
      <c r="P24" s="56"/>
      <c r="Q24" s="56"/>
      <c r="R24" s="56"/>
      <c r="S24" s="56"/>
      <c r="T24" s="56"/>
      <c r="U24" s="56"/>
      <c r="V24" s="56"/>
      <c r="W24" s="56"/>
      <c r="X24" s="56"/>
      <c r="Y24" s="58"/>
    </row>
    <row r="25" spans="1:25" s="99" customFormat="1" ht="24" customHeight="1" x14ac:dyDescent="0.25">
      <c r="A25" s="56"/>
      <c r="B25" s="310"/>
      <c r="C25" s="381"/>
      <c r="D25" s="56"/>
      <c r="E25" s="327"/>
      <c r="F25" s="227" t="str">
        <f>Dashboard!F25</f>
        <v>IT Infrastructure</v>
      </c>
      <c r="G25" s="246">
        <v>1</v>
      </c>
      <c r="H25" s="58"/>
      <c r="I25" s="264">
        <f>Space!M19</f>
        <v>0</v>
      </c>
      <c r="J25" s="265">
        <v>325000</v>
      </c>
      <c r="K25" s="266">
        <v>125000</v>
      </c>
      <c r="L25" s="5">
        <f t="shared" si="0"/>
        <v>450000</v>
      </c>
      <c r="M25" s="56"/>
      <c r="N25" s="56"/>
      <c r="O25" s="56"/>
      <c r="P25" s="56"/>
      <c r="Q25" s="56"/>
      <c r="R25" s="56"/>
      <c r="S25" s="56"/>
      <c r="T25" s="56"/>
      <c r="U25" s="56"/>
      <c r="V25" s="56"/>
      <c r="W25" s="56"/>
      <c r="X25" s="56"/>
      <c r="Y25" s="58"/>
    </row>
    <row r="26" spans="1:25" s="99" customFormat="1" ht="27.95" customHeight="1" x14ac:dyDescent="0.25">
      <c r="A26" s="56"/>
      <c r="B26" s="310"/>
      <c r="C26" s="381"/>
      <c r="D26" s="56"/>
      <c r="E26" s="327"/>
      <c r="F26" s="227" t="str">
        <f>Dashboard!F26</f>
        <v>AV Infrastructure</v>
      </c>
      <c r="G26" s="246">
        <v>1</v>
      </c>
      <c r="H26" s="58"/>
      <c r="I26" s="264">
        <f>Space!M20</f>
        <v>0</v>
      </c>
      <c r="J26" s="265">
        <v>1750000</v>
      </c>
      <c r="K26" s="266">
        <v>50000</v>
      </c>
      <c r="L26" s="5">
        <f t="shared" si="0"/>
        <v>1800000</v>
      </c>
      <c r="M26" s="56"/>
      <c r="N26" s="56"/>
      <c r="O26" s="56"/>
      <c r="P26" s="56"/>
      <c r="Q26" s="56"/>
      <c r="R26" s="56"/>
      <c r="S26" s="56"/>
      <c r="T26" s="56"/>
      <c r="U26" s="56"/>
      <c r="V26" s="56"/>
      <c r="W26" s="56"/>
      <c r="X26" s="56"/>
      <c r="Y26" s="58"/>
    </row>
    <row r="27" spans="1:25" s="99" customFormat="1" ht="27.95" customHeight="1" x14ac:dyDescent="0.25">
      <c r="A27" s="56"/>
      <c r="B27" s="310"/>
      <c r="C27" s="381"/>
      <c r="D27" s="56"/>
      <c r="E27" s="327"/>
      <c r="F27" s="227" t="str">
        <f>Dashboard!F27</f>
        <v>&lt; Infrastructure &gt;</v>
      </c>
      <c r="G27" s="247">
        <v>1</v>
      </c>
      <c r="H27" s="59"/>
      <c r="I27" s="264">
        <f>Space!M21</f>
        <v>0</v>
      </c>
      <c r="J27" s="265"/>
      <c r="K27" s="266">
        <f>Staffing!$T53</f>
        <v>0</v>
      </c>
      <c r="L27" s="5"/>
      <c r="M27" s="56"/>
      <c r="N27" s="56"/>
      <c r="O27" s="56"/>
      <c r="P27" s="56"/>
      <c r="Q27" s="56"/>
      <c r="R27" s="56"/>
      <c r="S27" s="56"/>
      <c r="T27" s="56"/>
      <c r="U27" s="56"/>
      <c r="V27" s="56"/>
      <c r="W27" s="56"/>
      <c r="X27" s="56"/>
      <c r="Y27" s="58"/>
    </row>
    <row r="28" spans="1:25" ht="24.95" customHeight="1" thickBot="1" x14ac:dyDescent="0.25">
      <c r="A28" s="45"/>
      <c r="B28" s="310"/>
      <c r="C28" s="381"/>
      <c r="D28" s="45"/>
      <c r="E28" s="330"/>
      <c r="F28" s="227" t="str">
        <f>Dashboard!F28</f>
        <v>Other Non-Space-Specific Items</v>
      </c>
      <c r="G28" s="246">
        <v>1</v>
      </c>
      <c r="H28" s="56"/>
      <c r="I28" s="264">
        <f>Space!M22</f>
        <v>0</v>
      </c>
      <c r="J28" s="265">
        <f>Technology!AF22</f>
        <v>0</v>
      </c>
      <c r="K28" s="266">
        <f>Staffing!$T54</f>
        <v>0</v>
      </c>
      <c r="L28" s="5">
        <f t="shared" si="0"/>
        <v>0</v>
      </c>
      <c r="M28" s="45"/>
      <c r="N28" s="45"/>
      <c r="O28" s="45"/>
      <c r="P28" s="45"/>
      <c r="Q28" s="45"/>
      <c r="R28" s="45"/>
      <c r="S28" s="45"/>
      <c r="T28" s="45"/>
      <c r="U28" s="45"/>
      <c r="V28" s="45"/>
      <c r="W28" s="45"/>
      <c r="X28" s="45"/>
      <c r="Y28" s="88"/>
    </row>
    <row r="29" spans="1:25" s="100" customFormat="1" ht="29.1" customHeight="1" thickBot="1" x14ac:dyDescent="0.3">
      <c r="A29" s="60"/>
      <c r="B29" s="52"/>
      <c r="C29" s="54"/>
      <c r="D29" s="60"/>
      <c r="E29" s="56"/>
      <c r="F29" s="60"/>
      <c r="G29" s="61" t="s">
        <v>10</v>
      </c>
      <c r="H29" s="61"/>
      <c r="I29" s="273">
        <f>SUM(I14:I28)</f>
        <v>2395000</v>
      </c>
      <c r="J29" s="274">
        <f>SUM(J14:J28)</f>
        <v>7000000</v>
      </c>
      <c r="K29" s="275">
        <f>SUM(K14:K28)</f>
        <v>8600000</v>
      </c>
      <c r="L29" s="14">
        <f>SUM(L14:L28)</f>
        <v>17870000</v>
      </c>
      <c r="M29" s="60"/>
      <c r="N29" s="60"/>
      <c r="O29" s="60"/>
      <c r="P29" s="60"/>
      <c r="Q29" s="60"/>
      <c r="R29" s="60"/>
      <c r="S29" s="60"/>
      <c r="T29" s="60"/>
      <c r="U29" s="60"/>
      <c r="V29" s="60"/>
      <c r="W29" s="60"/>
      <c r="X29" s="60"/>
      <c r="Y29" s="91"/>
    </row>
    <row r="30" spans="1:25" x14ac:dyDescent="0.2">
      <c r="A30" s="45"/>
      <c r="B30" s="48"/>
      <c r="C30" s="45"/>
      <c r="D30" s="45"/>
      <c r="E30" s="45"/>
      <c r="F30" s="45"/>
      <c r="G30" s="45"/>
      <c r="H30" s="45"/>
      <c r="I30" s="45"/>
      <c r="J30" s="45"/>
      <c r="K30" s="45"/>
      <c r="L30" s="45"/>
      <c r="M30" s="45"/>
      <c r="N30" s="45"/>
      <c r="O30" s="45"/>
      <c r="P30" s="45"/>
      <c r="Q30" s="45"/>
      <c r="R30" s="45"/>
      <c r="S30" s="45"/>
      <c r="T30" s="45"/>
      <c r="U30" s="45"/>
      <c r="V30" s="45"/>
      <c r="W30" s="45"/>
      <c r="X30" s="45"/>
      <c r="Y30" s="88"/>
    </row>
    <row r="31" spans="1:25" x14ac:dyDescent="0.2">
      <c r="A31" s="45"/>
      <c r="B31" s="48"/>
      <c r="C31" s="45"/>
      <c r="D31" s="45"/>
      <c r="E31" s="56"/>
      <c r="F31" s="56"/>
      <c r="G31" s="56"/>
      <c r="H31" s="56"/>
      <c r="I31" s="56"/>
      <c r="J31" s="56"/>
      <c r="K31" s="56"/>
      <c r="L31" s="56"/>
      <c r="M31" s="45"/>
      <c r="N31" s="45"/>
      <c r="O31" s="45"/>
      <c r="P31" s="45"/>
      <c r="Q31" s="45"/>
      <c r="R31" s="45"/>
      <c r="S31" s="45"/>
      <c r="T31" s="45"/>
      <c r="U31" s="45"/>
      <c r="V31" s="45"/>
      <c r="W31" s="45"/>
      <c r="X31" s="45"/>
      <c r="Y31" s="88"/>
    </row>
    <row r="32" spans="1:25" x14ac:dyDescent="0.2">
      <c r="A32" s="45"/>
      <c r="B32" s="48"/>
      <c r="C32" s="54"/>
      <c r="D32" s="45"/>
      <c r="E32" s="56"/>
      <c r="F32" s="45"/>
      <c r="G32" s="45"/>
      <c r="H32" s="62"/>
      <c r="I32" s="62"/>
      <c r="J32" s="62"/>
      <c r="K32" s="62"/>
      <c r="L32" s="62"/>
      <c r="M32" s="45"/>
      <c r="N32" s="45"/>
      <c r="O32" s="45"/>
      <c r="P32" s="45"/>
      <c r="Q32" s="45"/>
      <c r="R32" s="45"/>
      <c r="S32" s="45"/>
      <c r="T32" s="45"/>
      <c r="U32" s="45"/>
      <c r="V32" s="45"/>
      <c r="W32" s="45"/>
      <c r="X32" s="45"/>
      <c r="Y32" s="88"/>
    </row>
    <row r="33" spans="1:25" x14ac:dyDescent="0.2">
      <c r="A33" s="69"/>
      <c r="B33" s="85"/>
      <c r="C33" s="69"/>
      <c r="D33" s="69"/>
      <c r="E33" s="69"/>
      <c r="F33" s="86"/>
      <c r="G33" s="86"/>
      <c r="H33" s="87"/>
      <c r="I33" s="69"/>
      <c r="J33" s="69"/>
      <c r="K33" s="69"/>
      <c r="L33" s="69"/>
      <c r="M33" s="69"/>
      <c r="N33" s="69"/>
      <c r="O33" s="69"/>
      <c r="P33" s="69"/>
      <c r="Q33" s="69"/>
      <c r="R33" s="69"/>
      <c r="S33" s="69"/>
      <c r="T33" s="69"/>
      <c r="U33" s="69"/>
      <c r="V33" s="69"/>
      <c r="W33" s="69"/>
      <c r="X33" s="69"/>
      <c r="Y33" s="70"/>
    </row>
    <row r="34" spans="1:25" x14ac:dyDescent="0.2">
      <c r="F34" s="97"/>
      <c r="G34" s="97"/>
      <c r="H34" s="101"/>
    </row>
    <row r="35" spans="1:25" x14ac:dyDescent="0.2">
      <c r="F35" s="97"/>
      <c r="G35" s="97"/>
      <c r="H35" s="101"/>
    </row>
    <row r="36" spans="1:25" x14ac:dyDescent="0.2">
      <c r="F36" s="97"/>
      <c r="G36" s="97"/>
    </row>
    <row r="37" spans="1:25" x14ac:dyDescent="0.2">
      <c r="F37" s="101"/>
      <c r="G37" s="101"/>
      <c r="H37" s="101"/>
    </row>
  </sheetData>
  <sheetProtection sheet="1" objects="1" scenarios="1" formatCells="0" formatColumns="0" formatRows="0" selectLockedCells="1"/>
  <mergeCells count="14">
    <mergeCell ref="B2:I2"/>
    <mergeCell ref="B4:F4"/>
    <mergeCell ref="N4:U4"/>
    <mergeCell ref="B5:F5"/>
    <mergeCell ref="B7:C7"/>
    <mergeCell ref="I12:L12"/>
    <mergeCell ref="N12:X12"/>
    <mergeCell ref="C14:C22"/>
    <mergeCell ref="E14:E23"/>
    <mergeCell ref="E24:E28"/>
    <mergeCell ref="C25:C28"/>
    <mergeCell ref="C10:C12"/>
    <mergeCell ref="F9:F10"/>
    <mergeCell ref="G9:G10"/>
  </mergeCells>
  <conditionalFormatting sqref="I14:I28">
    <cfRule type="cellIs" dxfId="3" priority="4" operator="equal">
      <formula>0</formula>
    </cfRule>
  </conditionalFormatting>
  <conditionalFormatting sqref="J14:J28">
    <cfRule type="cellIs" dxfId="2" priority="3" operator="equal">
      <formula>0</formula>
    </cfRule>
  </conditionalFormatting>
  <conditionalFormatting sqref="K14:K28">
    <cfRule type="cellIs" dxfId="1" priority="2" operator="equal">
      <formula>0</formula>
    </cfRule>
  </conditionalFormatting>
  <conditionalFormatting sqref="L14:L28">
    <cfRule type="cellIs" dxfId="0" priority="1" operator="equal">
      <formula>0</formula>
    </cfRule>
  </conditionalFormatting>
  <pageMargins left="0.75" right="0.75" top="1" bottom="1" header="0.5" footer="0.5"/>
  <pageSetup orientation="portrait" horizontalDpi="4294967292" verticalDpi="4294967292"/>
  <ignoredErrors>
    <ignoredError sqref="L15 L14 I19:L23 L18 L17 L16 I29:K29 F14:F28 I27:L28 I24:J24 L24 I25 L25 I26 L26" unlockedFormula="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Dashboard</vt:lpstr>
      <vt:lpstr>Space</vt:lpstr>
      <vt:lpstr>Technology</vt:lpstr>
      <vt:lpstr>Staffing</vt:lpstr>
      <vt:lpstr>Rough Cost Estimator</vt:lpstr>
    </vt:vector>
  </TitlesOfParts>
  <Company>brightspot strategy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 Felix</dc:creator>
  <cp:lastModifiedBy>Jung Hoon Kim</cp:lastModifiedBy>
  <dcterms:created xsi:type="dcterms:W3CDTF">2012-06-18T18:50:33Z</dcterms:created>
  <dcterms:modified xsi:type="dcterms:W3CDTF">2012-10-05T19:06:19Z</dcterms:modified>
</cp:coreProperties>
</file>